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 2" sheetId="1" r:id="rId1"/>
    <sheet name="Расходы2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<sst xmlns="http://schemas.openxmlformats.org/spreadsheetml/2006/main" count="720" uniqueCount="495">
  <si>
    <t>ОТЧЕТ ОБ ИСПОЛНЕНИИ БЮДЖЕТА</t>
  </si>
  <si>
    <t>КОДЫ</t>
  </si>
  <si>
    <t>Форма по ОКУД</t>
  </si>
  <si>
    <t>0503117</t>
  </si>
  <si>
    <t xml:space="preserve">на 1 </t>
  </si>
  <si>
    <t>января</t>
  </si>
  <si>
    <t>Дата</t>
  </si>
  <si>
    <t>01.01.2013</t>
  </si>
  <si>
    <t>Наименование</t>
  </si>
  <si>
    <t>по ОКПО</t>
  </si>
  <si>
    <t>04229076</t>
  </si>
  <si>
    <t>финансового органа</t>
  </si>
  <si>
    <t>Администрация Ковалевского сельского поселения</t>
  </si>
  <si>
    <t>Глава по БК</t>
  </si>
  <si>
    <t>951</t>
  </si>
  <si>
    <t>Наименование публично-правового образования       Муниципальное образование Ковалевского сельского поселения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</si>
  <si>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</si>
  <si>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</si>
  <si>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</si>
  <si>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</si>
  <si>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</si>
  <si>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</si>
  <si>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</si>
  <si>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</si>
  <si>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</si>
  <si>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</si>
  <si>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</si>
  <si>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 xml:space="preserve">Доходы  бюджета     </t>
  </si>
  <si>
    <t>010</t>
  </si>
  <si>
    <t>х</t>
  </si>
  <si>
    <t>в том числе</t>
  </si>
  <si>
    <t>000 1 00 00000 00 0000 000</t>
  </si>
  <si>
    <t>НАЛОГОВЫЕ И НЕНАЛОГОВЫЕ ДОХОДЫ</t>
  </si>
  <si>
    <t>НАЛОГИ НА ПРИБЫЛЬ.ДОХОДЫ</t>
  </si>
  <si>
    <t>000 1 01 00000 00 0000 000</t>
  </si>
  <si>
    <t xml:space="preserve"> Налог на доходы физических лиц</t>
  </si>
  <si>
    <t>000 1 01 02000 01 0000 110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</si>
  <si>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</si>
  <si>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</si>
  <si>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</si>
  <si>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</si>
  <si>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</si>
  <si>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</si>
  <si>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</si>
  <si>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000 105 01000 00 0000 110</t>
  </si>
  <si>
    <t xml:space="preserve"> Налог, взимаемый с налогоплательщиков, выбравших в качестве объекта налогообложения доходы
</t>
  </si>
  <si>
    <t>000 1 05 01011 01 0000 110</t>
  </si>
  <si>
    <t xml:space="preserve"> 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</si>
  <si>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</si>
  <si>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</si>
  <si>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</si>
  <si>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</si>
  <si>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</si>
  <si>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</si>
  <si>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</si>
  <si>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011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</si>
  <si>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</si>
  <si>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</si>
  <si>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</si>
  <si>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</si>
  <si>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</si>
  <si>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</si>
  <si>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</si>
  <si>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</si>
  <si>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</si>
  <si>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</si>
  <si>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</si>
  <si>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</si>
  <si>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</si>
  <si>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</si>
  <si>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</si>
  <si>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</si>
  <si>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</si>
  <si>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</si>
  <si>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</si>
  <si>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</si>
  <si>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</si>
  <si>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</si>
  <si>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</si>
  <si>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</si>
  <si>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</si>
  <si>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</si>
  <si>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</si>
  <si>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</si>
  <si>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</si>
  <si>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000 1 14 00000 00 0000 000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</si>
  <si>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</si>
  <si>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000 1 14 06000 00 0000 430</t>
  </si>
  <si>
    <t>Доходы от продажи  земельных участков. Государственная собственность на которые не разграничена</t>
  </si>
  <si>
    <t>000 1 14 06010 00 0000 430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</si>
  <si>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</si>
  <si>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</si>
  <si>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 БЕЗВОЗМЕЗДНЫЕ ПОСТУПЛЕНИЯ</t>
  </si>
  <si>
    <t>000 2 00 00000 00 0000 000</t>
  </si>
  <si>
    <t>Безвозмездные поступления от других бюджетов бюджетной системы 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</si>
  <si>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</si>
  <si>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</si>
  <si>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</si>
  <si>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</si>
  <si>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</si>
  <si>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</si>
  <si>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</si>
  <si>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</si>
  <si>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</si>
  <si>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</si>
  <si>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000 2 02 03015 00 0000 151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</si>
  <si>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</si>
  <si>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</si>
  <si>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</si>
  <si>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</si>
  <si>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Российсской Федерации</t>
  </si>
  <si>
    <t>000 2 02 03024 10 0000 151</t>
  </si>
  <si>
    <t xml:space="preserve">Иные межбюджетные трансферты
</t>
  </si>
  <si>
    <t>000 2 02 04000 00 0000 151</t>
  </si>
  <si>
    <t>Прочие межбюджетные транферты, передаваемые бюджетам</t>
  </si>
  <si>
    <t>000 2 02 04999 00 0000 151</t>
  </si>
  <si>
    <t>000 2 02 04999 10 0000 151</t>
  </si>
  <si>
    <t>Форма 0503117 с.2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</si>
  <si>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</si>
  <si>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</si>
  <si>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</si>
  <si>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Рacходы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</si>
  <si>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</si>
  <si>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</si>
  <si>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</si>
  <si>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</si>
  <si>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</si>
  <si>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</si>
  <si>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</si>
  <si>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</si>
  <si>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</si>
  <si>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</si>
  <si>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</si>
  <si>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</si>
  <si>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</si>
  <si>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оплату труда</t>
  </si>
  <si>
    <t>951 0102 0020300 121 210</t>
  </si>
  <si>
    <t>Заработная плата</t>
  </si>
  <si>
    <t>951 0102 0020300 121 211</t>
  </si>
  <si>
    <t>Начисления на выплату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</si>
  <si>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</si>
  <si>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</si>
  <si>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</si>
  <si>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</si>
  <si>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</si>
  <si>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</si>
  <si>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</si>
  <si>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Начисления на выплаты по оплате труда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</si>
  <si>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</si>
  <si>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</si>
  <si>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</si>
  <si>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</si>
  <si>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</si>
  <si>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</si>
  <si>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</si>
  <si>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951 0104 0020400 121 000</t>
  </si>
  <si>
    <t>Оплата труда и начисления на выплаты по оплате труда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</si>
  <si>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</si>
  <si>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</si>
  <si>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</si>
  <si>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</si>
  <si>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</si>
  <si>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</si>
  <si>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</si>
  <si>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</si>
  <si>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</si>
  <si>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</si>
  <si>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</si>
  <si>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</si>
  <si>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</si>
  <si>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</si>
  <si>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</si>
  <si>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</si>
  <si>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</si>
  <si>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</si>
  <si>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</si>
  <si>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</si>
  <si>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951 0104 0020400 242 340</t>
  </si>
  <si>
    <t>Прочая закупка товаров, работ и услуг для государственных (муниципальных) нужд</t>
  </si>
  <si>
    <t>951 0104 0020400 244 000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</si>
  <si>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</si>
  <si>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</si>
  <si>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</si>
  <si>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</si>
  <si>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</si>
  <si>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</si>
  <si>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</si>
  <si>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</si>
  <si>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</si>
  <si>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</si>
  <si>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</si>
  <si>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</si>
  <si>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</si>
  <si>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</si>
  <si>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</si>
  <si>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</si>
  <si>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</si>
  <si>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</si>
  <si>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</si>
  <si>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</si>
  <si>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</si>
  <si>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</si>
  <si>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</si>
  <si>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</si>
  <si>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</si>
  <si>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</si>
  <si>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</si>
  <si>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</si>
  <si>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</si>
  <si>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</si>
  <si>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</si>
  <si>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</si>
  <si>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</si>
  <si>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</si>
  <si>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</si>
  <si>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</si>
  <si>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</si>
  <si>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</si>
  <si>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главы муниципального образования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</si>
  <si>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</si>
  <si>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</si>
  <si>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</si>
  <si>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</si>
  <si>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</si>
  <si>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Резервные фонды</t>
  </si>
  <si>
    <t>Резервные фонды местных администраций</t>
  </si>
  <si>
    <t>Иные бюджетные ассигнования</t>
  </si>
  <si>
    <t>Другие 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</si>
  <si>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</si>
  <si>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</si>
  <si>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</si>
  <si>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</si>
  <si>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</si>
  <si>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</si>
  <si>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</si>
  <si>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</si>
  <si>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</si>
  <si>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</si>
  <si>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</si>
  <si>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</si>
  <si>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</si>
  <si>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</si>
  <si>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</si>
  <si>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</si>
  <si>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</si>
  <si>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</si>
  <si>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</si>
  <si>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</si>
  <si>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</si>
  <si>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</si>
  <si>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</si>
  <si>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</si>
  <si>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характера. гражданская оборона</t>
  </si>
  <si>
    <t>951 0309 0000000 000 000</t>
  </si>
  <si>
    <t>951 0309 5210000 000 000</t>
  </si>
  <si>
    <t>951 0309 5210600 000 000</t>
  </si>
  <si>
    <t>951 0309 5210600 540 000</t>
  </si>
  <si>
    <t>951 0309 5210600 540 200</t>
  </si>
  <si>
    <t>951 0309 5210600 540 250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</si>
  <si>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</si>
  <si>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</si>
  <si>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</si>
  <si>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</si>
  <si>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951 0309 7951500 000 000</t>
  </si>
  <si>
    <t>951 0309 7951500 244 000</t>
  </si>
  <si>
    <t>2951 0309 7951500 244 200</t>
  </si>
  <si>
    <t>2951 0309 7951500 244 220</t>
  </si>
  <si>
    <t>951 0309 7951500 244 226</t>
  </si>
  <si>
    <t>951 0309 7951500 244 300</t>
  </si>
  <si>
    <t>951 0309 7951500 244 310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</si>
  <si>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</si>
  <si>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</si>
  <si>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</si>
  <si>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</si>
  <si>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</si>
  <si>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</si>
  <si>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</si>
  <si>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</si>
  <si>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</si>
  <si>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</si>
  <si>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</si>
  <si>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</si>
  <si>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</si>
  <si>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</si>
  <si>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</si>
  <si>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</si>
  <si>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</si>
  <si>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</si>
  <si>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</si>
  <si>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</si>
  <si>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</si>
  <si>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</si>
  <si>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</si>
  <si>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951 0502 5210102 810 200</t>
  </si>
  <si>
    <t>951 0502 5210102 810 240</t>
  </si>
  <si>
    <t>Безвозмездные перечисления организациям,за исключением государственных и муниципальных организаций</t>
  </si>
  <si>
    <t>951 0502 5210102 810 242</t>
  </si>
  <si>
    <t>Подпрограмма "Мероприятия в области коммунального хозяйства"</t>
  </si>
  <si>
    <t>951 0502 7951300 000 000</t>
  </si>
  <si>
    <t>Работы,услуги по содержанию имущества</t>
  </si>
  <si>
    <t>Благоустройство</t>
  </si>
  <si>
    <t>951 0503 0000000 000 000</t>
  </si>
  <si>
    <t>951 0503 7950000 000 000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</si>
  <si>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</si>
  <si>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951 0503 7951200 000 000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</si>
  <si>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</si>
  <si>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</si>
  <si>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</si>
  <si>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</si>
  <si>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</si>
  <si>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</si>
  <si>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Муниципальная долгосрочная целевая программа "Благоустройство территории Ковалевского сельского поселения на 2011 - 2014 годы"</t>
  </si>
  <si>
    <t>951 0503 7951302 000 000</t>
  </si>
  <si>
    <t>Подпрограмма "Прочие мероприятия по благоустройству поселения"</t>
  </si>
  <si>
    <t>951 0503 7951302 244 000</t>
  </si>
  <si>
    <t>951 0503 7951302 244 200</t>
  </si>
  <si>
    <t>951 0503 7951302 244 220</t>
  </si>
  <si>
    <t>951 0503 7951302 244 225</t>
  </si>
  <si>
    <t>951 0503 7951302 244 300</t>
  </si>
  <si>
    <t>951 0503 7951302 244 310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</si>
  <si>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</si>
  <si>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</si>
  <si>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</si>
  <si>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</si>
  <si>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"Культура Дона (2010-2014 годы)</t>
  </si>
  <si>
    <t>951 0801 5220900 000 000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</si>
  <si>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</si>
  <si>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951 0801 5220900 611 000</t>
  </si>
  <si>
    <t>Безвозмездные перечисления организациям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</si>
  <si>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</si>
  <si>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</si>
  <si>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</si>
  <si>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</si>
  <si>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</si>
  <si>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</si>
  <si>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</si>
  <si>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</si>
  <si>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951 0801 7950000 000 000</t>
  </si>
  <si>
    <t>951 0801 7951100 000 000</t>
  </si>
  <si>
    <t>Подпрограмма "Организация досуга и обеспечениежителей поселения услугами учреждения культуры"</t>
  </si>
  <si>
    <t>951 0801 7951101 000 000</t>
  </si>
  <si>
    <t>951 0801 7951101 611 000</t>
  </si>
  <si>
    <t>951 0801 7951101 611 240</t>
  </si>
  <si>
    <t>951 0801 7951101 611 241</t>
  </si>
  <si>
    <t>Подпрограмма "Организация библиотечного обслуживания населения"</t>
  </si>
  <si>
    <t>951 0801 7951102 000 000</t>
  </si>
  <si>
    <t>951 0801 7951102 611 000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</si>
  <si>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</si>
  <si>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</si>
  <si>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</si>
  <si>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</si>
  <si>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</si>
  <si>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</si>
  <si>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</si>
  <si>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Результат исполнения бюджета (дефицит / профицит 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</si>
  <si>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</si>
  <si>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</si>
  <si>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</si>
  <si>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500</t>
  </si>
  <si>
    <t>Х</t>
  </si>
  <si>
    <t>620</t>
  </si>
  <si>
    <t>710</t>
  </si>
  <si>
    <t>720</t>
  </si>
  <si>
    <t>Руководитель</t>
  </si>
  <si>
    <t>П.А. Ковалев</t>
  </si>
  <si>
    <t>(подпись)</t>
  </si>
  <si>
    <t>(расшифровка подписи)</t>
  </si>
  <si>
    <t>Руководитель финансово-</t>
  </si>
  <si>
    <t>экономической службы</t>
  </si>
  <si>
    <t>О.Н. Снеговская</t>
  </si>
  <si>
    <t>Главный бухгалтер</t>
  </si>
  <si>
    <t>Л.А. Соценко</t>
  </si>
  <si>
    <t>"</t>
  </si>
  <si>
    <t>13</t>
  </si>
  <si>
    <t xml:space="preserve"> г.</t>
  </si>
  <si>
    <t>000 1 05 03000 01 0000 110</t>
  </si>
  <si>
    <t>000 1 11 05013 10 0000 120</t>
  </si>
  <si>
    <t>000 1 11 05010 00 0000 120</t>
  </si>
  <si>
    <t>951 0107 0200900 880 290</t>
  </si>
  <si>
    <t>951 0107 0200900 880 200</t>
  </si>
  <si>
    <t>951 0107 0200900 880 000</t>
  </si>
  <si>
    <t>951 0107 0200900 000 000</t>
  </si>
  <si>
    <t>951 0409 5222700 244 225</t>
  </si>
  <si>
    <t>951 0409 5222700 244 220</t>
  </si>
  <si>
    <t>951 0409 5222700 244 200</t>
  </si>
  <si>
    <t>951 0409 5222700 244 000</t>
  </si>
  <si>
    <t xml:space="preserve">951 0409 5222700 000 000 </t>
  </si>
  <si>
    <t>951 0409 7951301 244 225</t>
  </si>
  <si>
    <t>951 0409 7951301 244 220</t>
  </si>
  <si>
    <t>951 0409 7951301 244 200</t>
  </si>
  <si>
    <t xml:space="preserve">951 0409 7951301 244 000 </t>
  </si>
  <si>
    <t xml:space="preserve">951 0409 7951301 000 000 </t>
  </si>
  <si>
    <t>951 0502 7951303 244 340</t>
  </si>
  <si>
    <t>951 0502 7951303 244 300</t>
  </si>
  <si>
    <t>951 0502 7951303 244 226</t>
  </si>
  <si>
    <t>951 0502 7951303 244 225</t>
  </si>
  <si>
    <t>951 0502 7951303 244 000</t>
  </si>
  <si>
    <t>951 0502 7951303 244 200</t>
  </si>
  <si>
    <t>951 1102 7950900 244 340</t>
  </si>
  <si>
    <t>951 1102 7950900 244 000</t>
  </si>
  <si>
    <t>951 1102 7950900 000 000</t>
  </si>
  <si>
    <t>951 1102 7950000 000 000</t>
  </si>
  <si>
    <t>000 1 09 04053 10 0000 110</t>
  </si>
  <si>
    <t>000 1 05 01010 01 0000 110</t>
  </si>
  <si>
    <t>Долгосрочная целевая программа «Сохранение и развитие культуры и искусства Ковалевского сельского поселни на 2010-2014 годы"</t>
  </si>
  <si>
    <t>951 0102 0020300 100 000</t>
  </si>
  <si>
    <t>951 0102 0020300 120 000</t>
  </si>
  <si>
    <t>951 0104 0020400 100 000</t>
  </si>
  <si>
    <t>951 0104 0020400 120 000</t>
  </si>
  <si>
    <t>951 0104 0020400 200 000</t>
  </si>
  <si>
    <t>951 0104 0020400 240 000</t>
  </si>
  <si>
    <t>951 0104 0020400 244 200</t>
  </si>
  <si>
    <t>951 0104 0020400 242 200</t>
  </si>
  <si>
    <t>951 0104 0020400 800 000</t>
  </si>
  <si>
    <t>951 0104 0020400 850 000</t>
  </si>
  <si>
    <t>951 0104 0020400 851 200</t>
  </si>
  <si>
    <t>951 0104 0020400 852 200</t>
  </si>
  <si>
    <t>951 0104 5210215 200 000</t>
  </si>
  <si>
    <t>951 0104 5210215 240 000</t>
  </si>
  <si>
    <t>951 0203 0013600 120 000</t>
  </si>
  <si>
    <t>951 0203 0013600 100 000</t>
  </si>
  <si>
    <t>951 0309 7951500 240 000</t>
  </si>
  <si>
    <t>951 0309 7951500 200 000</t>
  </si>
  <si>
    <t>951 0409 5222700 240 000</t>
  </si>
  <si>
    <t>951 0409 5222700 200 000</t>
  </si>
  <si>
    <t xml:space="preserve">951 0409 7951300 000 000 </t>
  </si>
  <si>
    <t xml:space="preserve">951 0409 7951301 200 000 </t>
  </si>
  <si>
    <t xml:space="preserve">951 0409 7951301 240 000 </t>
  </si>
  <si>
    <t>951 0503 7951200 200 000</t>
  </si>
  <si>
    <t>951 0503 7951200 240 000</t>
  </si>
  <si>
    <t>951 0503 7951300 000 000</t>
  </si>
  <si>
    <t>951 0503 7951302 200 000</t>
  </si>
  <si>
    <t>951 0503 7951302 240 000</t>
  </si>
  <si>
    <t>951 0801 5220900 611 200</t>
  </si>
  <si>
    <t>951 0801 7951102 611 200</t>
  </si>
  <si>
    <t>951 0801 7951101 611 200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</si>
  <si>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</si>
  <si>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</si>
  <si>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</si>
  <si>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</si>
  <si>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</si>
  <si>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</si>
  <si>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951 0104 5210600 500 000</t>
  </si>
  <si>
    <t>Проведение выборов и референдумов</t>
  </si>
  <si>
    <t>951 0107 0200900 800 000</t>
  </si>
  <si>
    <t>Проведение выборов в представительные органы муниципального образования</t>
  </si>
  <si>
    <t>Специальные расходы</t>
  </si>
  <si>
    <t>951 0113 0700500 800 000</t>
  </si>
  <si>
    <t>Резервные средства</t>
  </si>
  <si>
    <t>951 0203 0013600 200 000</t>
  </si>
  <si>
    <t>951 0203 0013600 240 000</t>
  </si>
  <si>
    <t>951 0309 5210600 500 000</t>
  </si>
  <si>
    <t>Дорожное хозяйство (дорожные фонды)</t>
  </si>
  <si>
    <t>Муниципальная долгосрочная целевая программа "Благоустройство территории Ковалевского сельского поселения на 2012 - 2014 годы"</t>
  </si>
  <si>
    <t>951 0412 5210600 500 000</t>
  </si>
  <si>
    <t>Иные межбюджетные ассигнования</t>
  </si>
  <si>
    <t>951 0502 5210102 800 000</t>
  </si>
  <si>
    <t>Субсидии юридическим лицам (кров, работ, услуг.роме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</si>
  <si>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</si>
  <si>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951 0502 7950000 000 000</t>
  </si>
  <si>
    <t>951 0502 7951303 200 000</t>
  </si>
  <si>
    <t>951 0502 7951303 240 000</t>
  </si>
  <si>
    <t>Резервные фонды исполнительных органов субъектов Российской Федерации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</si>
  <si>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</si>
  <si>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</si>
  <si>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</si>
  <si>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</si>
  <si>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Субсидии бюджетным учреждениям на финансовое обеспеение государственного (муниципального) задания на оказание государственных (муниипальных) услуг (выполнение работ)</t>
  </si>
  <si>
    <t>расходы</t>
  </si>
  <si>
    <t>951 0801 7951102 600 000</t>
  </si>
  <si>
    <t>951 0801 7951102 610 000</t>
  </si>
  <si>
    <t>951 1102 7950900 240 000</t>
  </si>
  <si>
    <t>951 1102 7950900 200 000</t>
  </si>
  <si>
    <t>1. Доходы бюджета</t>
  </si>
  <si>
    <t>Источники финансирования дефицита бюджета - всего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</si>
  <si>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</si>
  <si>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</si>
  <si>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</si>
  <si>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</si>
  <si>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</si>
  <si>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</si>
  <si>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</si>
  <si>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951010050000000000</t>
  </si>
  <si>
    <t>увеличение остатков средств, всего</t>
  </si>
  <si>
    <t>95101050000000000500</t>
  </si>
  <si>
    <t>95101050200000000500</t>
  </si>
  <si>
    <t>95101050201000000510</t>
  </si>
  <si>
    <t>95101050201100000510</t>
  </si>
  <si>
    <t>уменьшение остатков средств, всего</t>
  </si>
  <si>
    <t>95101050000000000600</t>
  </si>
  <si>
    <t>95101050200000000600</t>
  </si>
  <si>
    <t>95101050201000000610</t>
  </si>
  <si>
    <t>95101050201100000610</t>
  </si>
  <si>
    <t>21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</si>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</sst>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" fontId="27" fillId="22" borderId="10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0" fontId="30" fillId="0" borderId="15" xfId="0" applyFont="1" applyFill="1" applyBorder="1" applyAlignment="1">
      <alignment wrapText="1"/>
    </xf>
    <xf numFmtId="4" fontId="31" fillId="22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30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0" xfId="0" applyFont="1" applyFill="1" applyAlignment="1">
      <alignment/>
    </xf>
    <xf numFmtId="164" fontId="22" fillId="22" borderId="10" xfId="58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4" fontId="19" fillId="0" borderId="18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center"/>
    </xf>
    <xf numFmtId="0" fontId="24" fillId="24" borderId="21" xfId="0" applyFont="1" applyFill="1" applyBorder="1" applyAlignment="1">
      <alignment vertical="top" wrapText="1"/>
    </xf>
    <xf numFmtId="49" fontId="22" fillId="0" borderId="22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top"/>
    </xf>
    <xf numFmtId="4" fontId="19" fillId="0" borderId="18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0" fontId="24" fillId="0" borderId="29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19" fillId="0" borderId="30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31" xfId="0" applyFont="1" applyBorder="1" applyAlignment="1">
      <alignment horizontal="left" vertical="center" wrapText="1"/>
    </xf>
    <xf numFmtId="49" fontId="19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wrapText="1"/>
    </xf>
    <xf numFmtId="0" fontId="24" fillId="0" borderId="21" xfId="0" applyFont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0" fontId="24" fillId="0" borderId="32" xfId="0" applyFont="1" applyBorder="1" applyAlignment="1">
      <alignment vertical="top" wrapText="1"/>
    </xf>
    <xf numFmtId="49" fontId="22" fillId="0" borderId="33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4" fillId="0" borderId="21" xfId="0" applyFont="1" applyBorder="1" applyAlignment="1">
      <alignment horizontal="left" vertical="top" wrapText="1"/>
    </xf>
    <xf numFmtId="49" fontId="19" fillId="0" borderId="35" xfId="0" applyNumberFormat="1" applyFont="1" applyBorder="1" applyAlignment="1">
      <alignment horizontal="center"/>
    </xf>
    <xf numFmtId="4" fontId="19" fillId="0" borderId="36" xfId="0" applyNumberFormat="1" applyFont="1" applyBorder="1" applyAlignment="1">
      <alignment horizontal="center"/>
    </xf>
    <xf numFmtId="4" fontId="19" fillId="0" borderId="37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27" fillId="0" borderId="10" xfId="0" applyNumberFormat="1" applyFont="1" applyFill="1" applyBorder="1" applyAlignment="1">
      <alignment horizontal="center"/>
    </xf>
    <xf numFmtId="4" fontId="27" fillId="22" borderId="10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27" fillId="0" borderId="43" xfId="0" applyNumberFormat="1" applyFont="1" applyFill="1" applyBorder="1" applyAlignment="1">
      <alignment horizontal="center"/>
    </xf>
    <xf numFmtId="4" fontId="27" fillId="0" borderId="44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" fontId="27" fillId="0" borderId="46" xfId="0" applyNumberFormat="1" applyFont="1" applyFill="1" applyBorder="1" applyAlignment="1">
      <alignment horizontal="center"/>
    </xf>
    <xf numFmtId="49" fontId="27" fillId="0" borderId="43" xfId="0" applyNumberFormat="1" applyFont="1" applyFill="1" applyBorder="1" applyAlignment="1">
      <alignment horizontal="center"/>
    </xf>
    <xf numFmtId="49" fontId="31" fillId="0" borderId="43" xfId="0" applyNumberFormat="1" applyFont="1" applyFill="1" applyBorder="1" applyAlignment="1">
      <alignment horizontal="center"/>
    </xf>
    <xf numFmtId="4" fontId="31" fillId="0" borderId="46" xfId="0" applyNumberFormat="1" applyFont="1" applyFill="1" applyBorder="1" applyAlignment="1">
      <alignment horizontal="center"/>
    </xf>
    <xf numFmtId="49" fontId="31" fillId="0" borderId="47" xfId="0" applyNumberFormat="1" applyFont="1" applyFill="1" applyBorder="1" applyAlignment="1">
      <alignment horizontal="center"/>
    </xf>
    <xf numFmtId="49" fontId="31" fillId="0" borderId="48" xfId="0" applyNumberFormat="1" applyFont="1" applyFill="1" applyBorder="1" applyAlignment="1">
      <alignment horizontal="center"/>
    </xf>
    <xf numFmtId="4" fontId="31" fillId="22" borderId="49" xfId="0" applyNumberFormat="1" applyFont="1" applyFill="1" applyBorder="1" applyAlignment="1">
      <alignment horizontal="center"/>
    </xf>
    <xf numFmtId="4" fontId="31" fillId="0" borderId="50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49" fontId="19" fillId="0" borderId="51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 horizontal="center"/>
    </xf>
    <xf numFmtId="49" fontId="22" fillId="0" borderId="55" xfId="0" applyNumberFormat="1" applyFont="1" applyBorder="1" applyAlignment="1">
      <alignment horizontal="center"/>
    </xf>
    <xf numFmtId="49" fontId="22" fillId="0" borderId="56" xfId="0" applyNumberFormat="1" applyFont="1" applyBorder="1" applyAlignment="1">
      <alignment horizontal="center"/>
    </xf>
    <xf numFmtId="49" fontId="22" fillId="0" borderId="57" xfId="0" applyNumberFormat="1" applyFont="1" applyBorder="1" applyAlignment="1">
      <alignment horizontal="center"/>
    </xf>
    <xf numFmtId="49" fontId="22" fillId="0" borderId="58" xfId="0" applyNumberFormat="1" applyFont="1" applyBorder="1" applyAlignment="1">
      <alignment horizontal="center"/>
    </xf>
    <xf numFmtId="0" fontId="33" fillId="0" borderId="59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4" fillId="0" borderId="15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 wrapText="1"/>
    </xf>
    <xf numFmtId="4" fontId="35" fillId="0" borderId="60" xfId="0" applyNumberFormat="1" applyFont="1" applyFill="1" applyBorder="1" applyAlignment="1">
      <alignment horizontal="center"/>
    </xf>
    <xf numFmtId="4" fontId="35" fillId="0" borderId="61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" fontId="35" fillId="22" borderId="10" xfId="0" applyNumberFormat="1" applyFont="1" applyFill="1" applyBorder="1" applyAlignment="1">
      <alignment horizontal="center"/>
    </xf>
    <xf numFmtId="4" fontId="35" fillId="0" borderId="46" xfId="0" applyNumberFormat="1" applyFont="1" applyFill="1" applyBorder="1" applyAlignment="1">
      <alignment horizontal="center"/>
    </xf>
    <xf numFmtId="4" fontId="35" fillId="0" borderId="29" xfId="0" applyNumberFormat="1" applyFont="1" applyFill="1" applyBorder="1" applyAlignment="1">
      <alignment horizontal="center"/>
    </xf>
    <xf numFmtId="4" fontId="35" fillId="22" borderId="29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4" fontId="36" fillId="22" borderId="10" xfId="0" applyNumberFormat="1" applyFont="1" applyFill="1" applyBorder="1" applyAlignment="1">
      <alignment horizontal="center"/>
    </xf>
    <xf numFmtId="4" fontId="36" fillId="0" borderId="46" xfId="0" applyNumberFormat="1" applyFont="1" applyFill="1" applyBorder="1" applyAlignment="1">
      <alignment horizontal="center"/>
    </xf>
    <xf numFmtId="4" fontId="36" fillId="22" borderId="12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36" fillId="0" borderId="39" xfId="0" applyFont="1" applyFill="1" applyBorder="1" applyAlignment="1">
      <alignment horizontal="center"/>
    </xf>
    <xf numFmtId="49" fontId="36" fillId="0" borderId="43" xfId="0" applyNumberFormat="1" applyFont="1" applyFill="1" applyBorder="1" applyAlignment="1">
      <alignment horizontal="center"/>
    </xf>
    <xf numFmtId="0" fontId="21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0" borderId="63" xfId="0" applyFont="1" applyBorder="1" applyAlignment="1">
      <alignment horizontal="center" vertical="top"/>
    </xf>
    <xf numFmtId="0" fontId="22" fillId="0" borderId="64" xfId="0" applyFont="1" applyBorder="1" applyAlignment="1">
      <alignment horizontal="center" vertical="top"/>
    </xf>
    <xf numFmtId="0" fontId="22" fillId="0" borderId="66" xfId="0" applyFont="1" applyBorder="1" applyAlignment="1">
      <alignment horizontal="center" vertical="top"/>
    </xf>
    <xf numFmtId="0" fontId="22" fillId="0" borderId="67" xfId="0" applyFont="1" applyBorder="1" applyAlignment="1">
      <alignment horizontal="center" vertical="top"/>
    </xf>
    <xf numFmtId="0" fontId="22" fillId="0" borderId="68" xfId="0" applyFont="1" applyBorder="1" applyAlignment="1">
      <alignment wrapText="1"/>
    </xf>
    <xf numFmtId="0" fontId="22" fillId="0" borderId="69" xfId="0" applyFont="1" applyBorder="1" applyAlignment="1">
      <alignment wrapText="1"/>
    </xf>
    <xf numFmtId="49" fontId="22" fillId="0" borderId="70" xfId="0" applyNumberFormat="1" applyFont="1" applyBorder="1" applyAlignment="1">
      <alignment horizontal="center"/>
    </xf>
    <xf numFmtId="49" fontId="22" fillId="0" borderId="71" xfId="0" applyNumberFormat="1" applyFont="1" applyBorder="1" applyAlignment="1">
      <alignment horizontal="center"/>
    </xf>
    <xf numFmtId="4" fontId="22" fillId="0" borderId="71" xfId="0" applyNumberFormat="1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73" xfId="0" applyFont="1" applyBorder="1" applyAlignment="1">
      <alignment horizontal="left" wrapText="1" indent="2"/>
    </xf>
    <xf numFmtId="0" fontId="22" fillId="0" borderId="74" xfId="0" applyFont="1" applyBorder="1" applyAlignment="1">
      <alignment horizontal="left" wrapText="1" indent="2"/>
    </xf>
    <xf numFmtId="49" fontId="22" fillId="0" borderId="75" xfId="0" applyNumberFormat="1" applyFont="1" applyBorder="1" applyAlignment="1">
      <alignment horizontal="center"/>
    </xf>
    <xf numFmtId="49" fontId="22" fillId="0" borderId="76" xfId="0" applyNumberFormat="1" applyFont="1" applyBorder="1" applyAlignment="1">
      <alignment horizontal="center"/>
    </xf>
    <xf numFmtId="49" fontId="22" fillId="0" borderId="77" xfId="0" applyNumberFormat="1" applyFont="1" applyBorder="1" applyAlignment="1">
      <alignment horizontal="center"/>
    </xf>
    <xf numFmtId="49" fontId="22" fillId="0" borderId="67" xfId="0" applyNumberFormat="1" applyFont="1" applyBorder="1" applyAlignment="1">
      <alignment horizontal="center"/>
    </xf>
    <xf numFmtId="4" fontId="22" fillId="0" borderId="67" xfId="0" applyNumberFormat="1" applyFont="1" applyBorder="1" applyAlignment="1">
      <alignment horizontal="center"/>
    </xf>
    <xf numFmtId="4" fontId="22" fillId="0" borderId="76" xfId="0" applyNumberFormat="1" applyFont="1" applyBorder="1" applyAlignment="1">
      <alignment horizontal="center"/>
    </xf>
    <xf numFmtId="4" fontId="22" fillId="0" borderId="7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79" xfId="0" applyFont="1" applyBorder="1" applyAlignment="1">
      <alignment vertical="center" wrapText="1"/>
    </xf>
    <xf numFmtId="0" fontId="22" fillId="0" borderId="80" xfId="0" applyFont="1" applyBorder="1" applyAlignment="1">
      <alignment vertical="center" wrapText="1"/>
    </xf>
    <xf numFmtId="49" fontId="22" fillId="0" borderId="81" xfId="0" applyNumberFormat="1" applyFont="1" applyBorder="1" applyAlignment="1">
      <alignment horizontal="center"/>
    </xf>
    <xf numFmtId="49" fontId="22" fillId="0" borderId="62" xfId="0" applyNumberFormat="1" applyFont="1" applyBorder="1" applyAlignment="1">
      <alignment horizontal="center"/>
    </xf>
    <xf numFmtId="49" fontId="22" fillId="0" borderId="82" xfId="0" applyNumberFormat="1" applyFont="1" applyBorder="1" applyAlignment="1">
      <alignment horizontal="center"/>
    </xf>
    <xf numFmtId="49" fontId="22" fillId="0" borderId="83" xfId="0" applyNumberFormat="1" applyFont="1" applyBorder="1" applyAlignment="1">
      <alignment horizontal="center"/>
    </xf>
    <xf numFmtId="4" fontId="22" fillId="0" borderId="83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4" fontId="22" fillId="0" borderId="82" xfId="0" applyNumberFormat="1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 indent="2"/>
    </xf>
    <xf numFmtId="0" fontId="22" fillId="0" borderId="85" xfId="0" applyFont="1" applyBorder="1" applyAlignment="1">
      <alignment horizontal="left" vertical="center" wrapText="1" indent="2"/>
    </xf>
    <xf numFmtId="0" fontId="22" fillId="0" borderId="79" xfId="0" applyFont="1" applyBorder="1" applyAlignment="1">
      <alignment/>
    </xf>
    <xf numFmtId="0" fontId="22" fillId="0" borderId="80" xfId="0" applyFont="1" applyBorder="1" applyAlignment="1">
      <alignment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49" fontId="22" fillId="0" borderId="88" xfId="0" applyNumberFormat="1" applyFont="1" applyBorder="1" applyAlignment="1">
      <alignment horizontal="center"/>
    </xf>
    <xf numFmtId="49" fontId="22" fillId="0" borderId="64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86" xfId="0" applyFont="1" applyBorder="1" applyAlignment="1">
      <alignment wrapText="1"/>
    </xf>
    <xf numFmtId="0" fontId="22" fillId="0" borderId="87" xfId="0" applyFont="1" applyBorder="1" applyAlignment="1">
      <alignment wrapText="1"/>
    </xf>
    <xf numFmtId="0" fontId="22" fillId="0" borderId="79" xfId="0" applyFont="1" applyBorder="1" applyAlignment="1">
      <alignment/>
    </xf>
    <xf numFmtId="0" fontId="22" fillId="0" borderId="80" xfId="0" applyFont="1" applyBorder="1" applyAlignment="1">
      <alignment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 wrapText="1"/>
    </xf>
    <xf numFmtId="0" fontId="22" fillId="0" borderId="87" xfId="0" applyFont="1" applyBorder="1" applyAlignment="1">
      <alignment horizontal="center" wrapText="1"/>
    </xf>
    <xf numFmtId="0" fontId="22" fillId="0" borderId="90" xfId="0" applyFont="1" applyBorder="1" applyAlignment="1">
      <alignment wrapText="1"/>
    </xf>
    <xf numFmtId="0" fontId="22" fillId="0" borderId="91" xfId="0" applyFont="1" applyBorder="1" applyAlignment="1">
      <alignment wrapText="1"/>
    </xf>
    <xf numFmtId="0" fontId="22" fillId="0" borderId="92" xfId="0" applyFont="1" applyBorder="1" applyAlignment="1">
      <alignment horizontal="center" wrapText="1"/>
    </xf>
    <xf numFmtId="0" fontId="22" fillId="0" borderId="93" xfId="0" applyFont="1" applyBorder="1" applyAlignment="1">
      <alignment horizontal="center" wrapText="1"/>
    </xf>
    <xf numFmtId="0" fontId="22" fillId="0" borderId="62" xfId="0" applyFont="1" applyBorder="1" applyAlignment="1">
      <alignment vertical="center" wrapText="1"/>
    </xf>
    <xf numFmtId="0" fontId="22" fillId="0" borderId="84" xfId="0" applyFont="1" applyBorder="1" applyAlignment="1">
      <alignment vertical="center" wrapText="1"/>
    </xf>
    <xf numFmtId="49" fontId="22" fillId="0" borderId="94" xfId="0" applyNumberFormat="1" applyFont="1" applyBorder="1" applyAlignment="1">
      <alignment horizontal="center"/>
    </xf>
    <xf numFmtId="49" fontId="22" fillId="0" borderId="95" xfId="0" applyNumberFormat="1" applyFont="1" applyBorder="1" applyAlignment="1">
      <alignment horizontal="center"/>
    </xf>
    <xf numFmtId="4" fontId="22" fillId="0" borderId="95" xfId="0" applyNumberFormat="1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0" fillId="0" borderId="76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9" fontId="22" fillId="0" borderId="6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2"/>
  <sheetViews>
    <sheetView view="pageBreakPreview" zoomScale="90" zoomScaleSheetLayoutView="90" zoomScalePageLayoutView="0" workbookViewId="0" topLeftCell="A1">
      <selection activeCell="AI14" sqref="AI14:BB15"/>
    </sheetView>
  </sheetViews>
  <sheetFormatPr defaultColWidth="0.875" defaultRowHeight="12.75"/>
  <cols>
    <col min="1" max="27" width="0.875" style="1" customWidth="1"/>
    <col min="28" max="28" width="14.375" style="1" customWidth="1"/>
    <col min="29" max="33" width="0.875" style="1" customWidth="1"/>
    <col min="34" max="34" width="4.375" style="1" customWidth="1"/>
    <col min="35" max="53" width="0.875" style="1" customWidth="1"/>
    <col min="54" max="54" width="9.25390625" style="1" customWidth="1"/>
    <col min="55" max="66" width="0.875" style="1" customWidth="1"/>
    <col min="67" max="67" width="1.25" style="1" customWidth="1"/>
    <col min="68" max="68" width="0.2421875" style="1" customWidth="1"/>
    <col min="69" max="69" width="0" style="1" hidden="1" customWidth="1"/>
    <col min="70" max="70" width="1.625" style="1" customWidth="1"/>
    <col min="71" max="71" width="0.12890625" style="1" customWidth="1"/>
    <col min="72" max="73" width="0" style="1" hidden="1" customWidth="1"/>
    <col min="74" max="77" width="0.875" style="1" customWidth="1"/>
    <col min="78" max="78" width="0.37109375" style="1" customWidth="1"/>
    <col min="79" max="79" width="0" style="1" hidden="1" customWidth="1"/>
    <col min="80" max="90" width="0.875" style="1" customWidth="1"/>
    <col min="91" max="91" width="0.2421875" style="1" customWidth="1"/>
    <col min="92" max="92" width="0" style="1" hidden="1" customWidth="1"/>
    <col min="93" max="16384" width="0.875" style="1" customWidth="1"/>
  </cols>
  <sheetData>
    <row r="1" spans="110:111" s="2" customFormat="1" ht="9.75">
      <c r="DF1" s="3"/>
      <c r="DG1" s="3"/>
    </row>
    <row r="2" spans="20:111" ht="15" customHeight="1">
      <c r="T2" s="70" t="s">
        <v>0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O2" s="71" t="s">
        <v>1</v>
      </c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4"/>
    </row>
    <row r="3" spans="1:111" s="6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7" t="s">
        <v>2</v>
      </c>
      <c r="CO3" s="72" t="s">
        <v>3</v>
      </c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8"/>
    </row>
    <row r="4" spans="41:111" s="6" customFormat="1" ht="15" customHeight="1">
      <c r="AO4" s="7" t="s">
        <v>4</v>
      </c>
      <c r="AP4" s="73" t="s">
        <v>5</v>
      </c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4">
        <v>2013</v>
      </c>
      <c r="BO4" s="74"/>
      <c r="BP4" s="74"/>
      <c r="BQ4" s="74"/>
      <c r="BR4" s="74"/>
      <c r="BS4" s="74"/>
      <c r="BT4" s="74"/>
      <c r="BU4" s="74"/>
      <c r="BV4" s="74"/>
      <c r="BW4" s="74"/>
      <c r="BX4" s="74"/>
      <c r="CM4" s="7" t="s">
        <v>6</v>
      </c>
      <c r="CO4" s="62" t="s">
        <v>7</v>
      </c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8"/>
    </row>
    <row r="5" spans="1:111" s="6" customFormat="1" ht="14.25" customHeight="1">
      <c r="A5" s="6" t="s">
        <v>8</v>
      </c>
      <c r="CM5" s="7" t="s">
        <v>9</v>
      </c>
      <c r="CO5" s="62" t="s">
        <v>10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8"/>
    </row>
    <row r="6" spans="1:111" s="6" customFormat="1" ht="12.75" customHeight="1">
      <c r="A6" s="6" t="s">
        <v>11</v>
      </c>
      <c r="S6" s="73" t="s">
        <v>12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M6" s="7" t="s">
        <v>13</v>
      </c>
      <c r="CO6" s="62" t="s">
        <v>14</v>
      </c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8"/>
    </row>
    <row r="7" spans="1:111" s="6" customFormat="1" ht="15" customHeight="1">
      <c r="A7" s="68" t="s">
        <v>15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M7" s="7" t="s">
        <v>16</v>
      </c>
      <c r="CO7" s="62" t="s">
        <v>17</v>
      </c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8"/>
    </row>
    <row r="8" spans="1:111" s="6" customFormat="1" ht="15" customHeight="1">
      <c r="A8" s="6" t="s">
        <v>18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CM8" s="7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8"/>
    </row>
    <row r="9" spans="1:111" s="6" customFormat="1" ht="15" customHeight="1">
      <c r="A9" s="6" t="s">
        <v>19</v>
      </c>
      <c r="CO9" s="76" t="s">
        <v>20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8"/>
    </row>
    <row r="10" spans="1:111" s="10" customFormat="1" ht="18.75" customHeight="1">
      <c r="A10" s="77" t="s">
        <v>473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9"/>
    </row>
    <row r="11" spans="1:111" ht="33" customHeight="1">
      <c r="A11" s="69" t="s">
        <v>21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5" t="s">
        <v>22</v>
      </c>
      <c r="AD11" s="75"/>
      <c r="AE11" s="75"/>
      <c r="AF11" s="75"/>
      <c r="AG11" s="75"/>
      <c r="AH11" s="75"/>
      <c r="AI11" s="75" t="s">
        <v>23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 t="s">
        <v>24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 t="s">
        <v>25</v>
      </c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 t="s">
        <v>26</v>
      </c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11"/>
    </row>
    <row r="12" spans="1:111" s="13" customFormat="1" ht="12" customHeight="1">
      <c r="A12" s="78">
        <v>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61">
        <v>2</v>
      </c>
      <c r="AD12" s="61"/>
      <c r="AE12" s="61"/>
      <c r="AF12" s="61"/>
      <c r="AG12" s="61"/>
      <c r="AH12" s="61"/>
      <c r="AI12" s="61">
        <v>3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>
        <v>4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>
        <v>5</v>
      </c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>
        <v>6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12"/>
    </row>
    <row r="13" spans="1:111" ht="17.25" customHeight="1">
      <c r="A13" s="82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122" t="s">
        <v>28</v>
      </c>
      <c r="AD13" s="122"/>
      <c r="AE13" s="122"/>
      <c r="AF13" s="122"/>
      <c r="AG13" s="122"/>
      <c r="AH13" s="122"/>
      <c r="AI13" s="83" t="s">
        <v>29</v>
      </c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79">
        <v>7701700</v>
      </c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>
        <v>7949104.81</v>
      </c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80">
        <f>BC13-BW13</f>
        <v>-247404.8099999996</v>
      </c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14"/>
    </row>
    <row r="14" spans="1:111" ht="11.25" customHeight="1">
      <c r="A14" s="84" t="s">
        <v>30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19"/>
      <c r="AC14" s="124" t="s">
        <v>28</v>
      </c>
      <c r="AD14" s="125"/>
      <c r="AE14" s="125"/>
      <c r="AF14" s="125"/>
      <c r="AG14" s="125"/>
      <c r="AH14" s="126"/>
      <c r="AI14" s="121" t="s">
        <v>31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59">
        <f>BC16+BC20+BC26+BC35+BC43+BC38+BC46</f>
        <v>2228100</v>
      </c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>
        <f>BW16+BW20+BW26+BW35+BW43+BW46+BW38</f>
        <v>2592019.65</v>
      </c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>
        <f>BC14-BW14</f>
        <v>-363919.6499999999</v>
      </c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14"/>
    </row>
    <row r="15" spans="1:111" ht="15" customHeight="1" thickBot="1">
      <c r="A15" s="81" t="s">
        <v>32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120"/>
      <c r="AC15" s="127"/>
      <c r="AD15" s="128"/>
      <c r="AE15" s="128"/>
      <c r="AF15" s="128"/>
      <c r="AG15" s="128"/>
      <c r="AH15" s="129"/>
      <c r="AI15" s="121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14"/>
    </row>
    <row r="16" spans="1:111" ht="15" customHeight="1" thickBot="1">
      <c r="A16" s="85" t="s">
        <v>33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23" t="s">
        <v>28</v>
      </c>
      <c r="AD16" s="123"/>
      <c r="AE16" s="123"/>
      <c r="AF16" s="123"/>
      <c r="AG16" s="123"/>
      <c r="AH16" s="123"/>
      <c r="AI16" s="86" t="s">
        <v>34</v>
      </c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66">
        <f>BC17</f>
        <v>482900</v>
      </c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>
        <f>BW17</f>
        <v>482736.94999999995</v>
      </c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7">
        <f aca="true" t="shared" si="0" ref="CO16:CO62">BC16-BW16</f>
        <v>163.05000000004657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14"/>
    </row>
    <row r="17" spans="1:111" ht="13.5" customHeight="1" thickBot="1">
      <c r="A17" s="87" t="s">
        <v>35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64" t="s">
        <v>28</v>
      </c>
      <c r="AD17" s="64"/>
      <c r="AE17" s="64"/>
      <c r="AF17" s="64"/>
      <c r="AG17" s="64"/>
      <c r="AH17" s="64"/>
      <c r="AI17" s="65" t="s">
        <v>36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>
        <v>482900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>
        <f>BW18+BW19</f>
        <v>482736.94999999995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7">
        <f t="shared" si="0"/>
        <v>163.05000000004657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14"/>
    </row>
    <row r="18" spans="1:111" ht="47.25" customHeight="1">
      <c r="A18" s="87" t="s">
        <v>37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64" t="s">
        <v>28</v>
      </c>
      <c r="AD18" s="64"/>
      <c r="AE18" s="64"/>
      <c r="AF18" s="64"/>
      <c r="AG18" s="64"/>
      <c r="AH18" s="64"/>
      <c r="AI18" s="65" t="s">
        <v>38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>
        <f>468100+10900</f>
        <v>479000</v>
      </c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>
        <f>408365.89+340.6+3.6+10933.2+843.81+444.7+3495.49+2392.2+8353.7+8546.7+6373.1+3312.5+192.3+232.3+14268.2+7813.3+2989.33+15.92</f>
        <v>478916.83999999997</v>
      </c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7">
        <f t="shared" si="0"/>
        <v>83.1600000000326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14"/>
    </row>
    <row r="19" spans="1:111" ht="25.5" customHeight="1">
      <c r="A19" s="87" t="s">
        <v>39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64" t="s">
        <v>28</v>
      </c>
      <c r="AD19" s="64"/>
      <c r="AE19" s="64"/>
      <c r="AF19" s="64"/>
      <c r="AG19" s="64"/>
      <c r="AH19" s="64"/>
      <c r="AI19" s="65" t="s">
        <v>40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>
        <f>3850+50</f>
        <v>3900</v>
      </c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>
        <f>3720.11+100</f>
        <v>3820.11</v>
      </c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7">
        <f t="shared" si="0"/>
        <v>79.88999999999987</v>
      </c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14"/>
    </row>
    <row r="20" spans="1:111" ht="14.25" customHeight="1">
      <c r="A20" s="88" t="s">
        <v>41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64" t="s">
        <v>28</v>
      </c>
      <c r="AD20" s="64"/>
      <c r="AE20" s="64"/>
      <c r="AF20" s="64"/>
      <c r="AG20" s="64"/>
      <c r="AH20" s="64"/>
      <c r="AI20" s="65" t="s">
        <v>42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>
        <f>BC21+BC24</f>
        <v>91500</v>
      </c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>
        <f>BW21+BW24</f>
        <v>91429.72</v>
      </c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7">
        <f t="shared" si="0"/>
        <v>70.27999999999884</v>
      </c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14"/>
    </row>
    <row r="21" spans="1:111" ht="21.75" customHeight="1">
      <c r="A21" s="88" t="s">
        <v>43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64" t="s">
        <v>28</v>
      </c>
      <c r="AD21" s="64"/>
      <c r="AE21" s="64"/>
      <c r="AF21" s="64"/>
      <c r="AG21" s="64"/>
      <c r="AH21" s="64"/>
      <c r="AI21" s="65" t="s">
        <v>44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>
        <f>BC22</f>
        <v>500</v>
      </c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>
        <f>BW22</f>
        <v>457.43999999999994</v>
      </c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7">
        <f t="shared" si="0"/>
        <v>42.56000000000006</v>
      </c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14"/>
    </row>
    <row r="22" spans="1:111" ht="18.75" customHeight="1">
      <c r="A22" s="88" t="s">
        <v>45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64" t="s">
        <v>28</v>
      </c>
      <c r="AD22" s="64"/>
      <c r="AE22" s="64"/>
      <c r="AF22" s="64"/>
      <c r="AG22" s="64"/>
      <c r="AH22" s="64"/>
      <c r="AI22" s="65" t="s">
        <v>403</v>
      </c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>
        <f>BC23</f>
        <v>500</v>
      </c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>
        <f>BW23</f>
        <v>457.43999999999994</v>
      </c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7">
        <f t="shared" si="0"/>
        <v>42.56000000000006</v>
      </c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14"/>
    </row>
    <row r="23" spans="1:111" ht="18.75" customHeight="1">
      <c r="A23" s="88" t="s">
        <v>45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64" t="s">
        <v>28</v>
      </c>
      <c r="AD23" s="64"/>
      <c r="AE23" s="64"/>
      <c r="AF23" s="64"/>
      <c r="AG23" s="64"/>
      <c r="AH23" s="64"/>
      <c r="AI23" s="65" t="s">
        <v>46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>
        <f>150+350</f>
        <v>500</v>
      </c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>
        <f>131.41+326.03</f>
        <v>457.43999999999994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7">
        <f t="shared" si="0"/>
        <v>42.56000000000006</v>
      </c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14"/>
    </row>
    <row r="24" spans="1:111" ht="15" customHeight="1">
      <c r="A24" s="88" t="s">
        <v>47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64" t="s">
        <v>28</v>
      </c>
      <c r="AD24" s="64"/>
      <c r="AE24" s="64"/>
      <c r="AF24" s="64"/>
      <c r="AG24" s="64"/>
      <c r="AH24" s="64"/>
      <c r="AI24" s="65" t="s">
        <v>375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>
        <f>BC25</f>
        <v>91000</v>
      </c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>
        <f>BW25</f>
        <v>90972.28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7">
        <f t="shared" si="0"/>
        <v>27.720000000001164</v>
      </c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14"/>
    </row>
    <row r="25" spans="1:111" ht="15" customHeight="1">
      <c r="A25" s="88" t="s">
        <v>47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64" t="s">
        <v>28</v>
      </c>
      <c r="AD25" s="64"/>
      <c r="AE25" s="64"/>
      <c r="AF25" s="64"/>
      <c r="AG25" s="64"/>
      <c r="AH25" s="64"/>
      <c r="AI25" s="65" t="s">
        <v>48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>
        <v>91000</v>
      </c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>
        <v>90972.28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7">
        <f t="shared" si="0"/>
        <v>27.720000000001164</v>
      </c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14"/>
    </row>
    <row r="26" spans="1:111" ht="15" customHeight="1">
      <c r="A26" s="89" t="s">
        <v>49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64" t="s">
        <v>28</v>
      </c>
      <c r="AD26" s="64"/>
      <c r="AE26" s="64"/>
      <c r="AF26" s="64"/>
      <c r="AG26" s="64"/>
      <c r="AH26" s="64"/>
      <c r="AI26" s="65" t="s">
        <v>50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6">
        <f>BC27+BC30</f>
        <v>648600</v>
      </c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>
        <f>BW27+BW30</f>
        <v>652007.7500000001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7">
        <f t="shared" si="0"/>
        <v>-3407.7500000001164</v>
      </c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14"/>
    </row>
    <row r="27" spans="1:111" ht="13.5" customHeight="1">
      <c r="A27" s="89" t="s">
        <v>51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64" t="s">
        <v>28</v>
      </c>
      <c r="AD27" s="64"/>
      <c r="AE27" s="64"/>
      <c r="AF27" s="64"/>
      <c r="AG27" s="64"/>
      <c r="AH27" s="64"/>
      <c r="AI27" s="65" t="s">
        <v>52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6">
        <f>BC28</f>
        <v>36700</v>
      </c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>
        <f>BW28</f>
        <v>36702.16999999999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7">
        <f t="shared" si="0"/>
        <v>-2.169999999990978</v>
      </c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14"/>
    </row>
    <row r="28" spans="1:111" ht="25.5" customHeight="1" thickBot="1">
      <c r="A28" s="88" t="s">
        <v>53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64" t="s">
        <v>28</v>
      </c>
      <c r="AD28" s="64"/>
      <c r="AE28" s="64"/>
      <c r="AF28" s="64"/>
      <c r="AG28" s="64"/>
      <c r="AH28" s="64"/>
      <c r="AI28" s="65" t="s">
        <v>54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6">
        <f>36310+390</f>
        <v>36700</v>
      </c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>
        <f>34799.04+137.88+55.56+343.13+18.4+507.93+28.1+79.36+105.64+45.32+0.37+89.39+14.27+80.14+100.53+208.06+89.05</f>
        <v>36702.16999999999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7">
        <f t="shared" si="0"/>
        <v>-2.169999999990978</v>
      </c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14"/>
    </row>
    <row r="29" spans="1:111" ht="25.5" customHeight="1" hidden="1">
      <c r="A29" s="88" t="s">
        <v>53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64" t="s">
        <v>55</v>
      </c>
      <c r="AD29" s="64"/>
      <c r="AE29" s="64"/>
      <c r="AF29" s="64"/>
      <c r="AG29" s="64"/>
      <c r="AH29" s="64"/>
      <c r="AI29" s="65" t="s">
        <v>56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15"/>
      <c r="CN29" s="15"/>
      <c r="CO29" s="67">
        <f t="shared" si="0"/>
        <v>0</v>
      </c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14"/>
    </row>
    <row r="30" spans="1:111" ht="17.25" customHeight="1" thickBot="1">
      <c r="A30" s="88" t="s">
        <v>57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64" t="s">
        <v>28</v>
      </c>
      <c r="AD30" s="64"/>
      <c r="AE30" s="64"/>
      <c r="AF30" s="64"/>
      <c r="AG30" s="64"/>
      <c r="AH30" s="64"/>
      <c r="AI30" s="65" t="s">
        <v>58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6">
        <f>BC31+BC33</f>
        <v>611900</v>
      </c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>
        <f>BW31+BW33</f>
        <v>615305.5800000001</v>
      </c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7">
        <f t="shared" si="0"/>
        <v>-3405.5800000000745</v>
      </c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14"/>
    </row>
    <row r="31" spans="1:111" ht="26.25" customHeight="1" thickBot="1">
      <c r="A31" s="88" t="s">
        <v>59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64" t="s">
        <v>28</v>
      </c>
      <c r="AD31" s="64"/>
      <c r="AE31" s="64"/>
      <c r="AF31" s="64"/>
      <c r="AG31" s="64"/>
      <c r="AH31" s="64"/>
      <c r="AI31" s="65" t="s">
        <v>60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6">
        <f>BC32</f>
        <v>512100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>
        <f>BW32</f>
        <v>515595.48000000004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7">
        <f t="shared" si="0"/>
        <v>-3495.4800000000396</v>
      </c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14"/>
    </row>
    <row r="32" spans="1:111" ht="42" customHeight="1">
      <c r="A32" s="88" t="s">
        <v>61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64" t="s">
        <v>28</v>
      </c>
      <c r="AD32" s="64"/>
      <c r="AE32" s="64"/>
      <c r="AF32" s="64"/>
      <c r="AG32" s="64"/>
      <c r="AH32" s="64"/>
      <c r="AI32" s="65" t="s">
        <v>62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6">
        <f>509100+3000</f>
        <v>512100</v>
      </c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>
        <f>433171.59+3768.49+204.97+9062.28+31.54+29010.93+1+28542.74-2635.93+1.2+265.71-7.56+537.78+207.56+543.35+115.97+18.25+57.06-48.88+1.85+601.62+103.09+74.52+2.5+70.07+3+5376+3347.5-497.7+157.78+3507.2</f>
        <v>515595.48000000004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7">
        <f t="shared" si="0"/>
        <v>-3495.4800000000396</v>
      </c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14"/>
    </row>
    <row r="33" spans="1:111" ht="36.75" customHeight="1">
      <c r="A33" s="90" t="s">
        <v>63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64" t="s">
        <v>28</v>
      </c>
      <c r="AD33" s="64"/>
      <c r="AE33" s="64"/>
      <c r="AF33" s="64"/>
      <c r="AG33" s="64"/>
      <c r="AH33" s="64"/>
      <c r="AI33" s="65" t="s">
        <v>64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>
        <f>BC34</f>
        <v>99800</v>
      </c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>
        <f>BW34</f>
        <v>99710.1</v>
      </c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7">
        <f t="shared" si="0"/>
        <v>89.89999999999418</v>
      </c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14"/>
    </row>
    <row r="34" spans="1:111" ht="41.25" customHeight="1">
      <c r="A34" s="90" t="s">
        <v>65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64" t="s">
        <v>28</v>
      </c>
      <c r="AD34" s="64"/>
      <c r="AE34" s="64"/>
      <c r="AF34" s="64"/>
      <c r="AG34" s="64"/>
      <c r="AH34" s="64"/>
      <c r="AI34" s="65" t="s">
        <v>66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>
        <v>99800</v>
      </c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>
        <f>96100.1+3610</f>
        <v>99710.1</v>
      </c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7">
        <f t="shared" si="0"/>
        <v>89.89999999999418</v>
      </c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14"/>
    </row>
    <row r="35" spans="1:111" ht="12.75" customHeight="1">
      <c r="A35" s="88" t="s">
        <v>67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91" t="s">
        <v>28</v>
      </c>
      <c r="AD35" s="91"/>
      <c r="AE35" s="91"/>
      <c r="AF35" s="91"/>
      <c r="AG35" s="91"/>
      <c r="AH35" s="91"/>
      <c r="AI35" s="65" t="s">
        <v>68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>
        <f>BC36</f>
        <v>7400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f>BW36</f>
        <v>7350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7">
        <f t="shared" si="0"/>
        <v>50</v>
      </c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14"/>
    </row>
    <row r="36" spans="1:111" ht="27" customHeight="1">
      <c r="A36" s="88" t="s">
        <v>69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64" t="s">
        <v>28</v>
      </c>
      <c r="AD36" s="64"/>
      <c r="AE36" s="64"/>
      <c r="AF36" s="64"/>
      <c r="AG36" s="64"/>
      <c r="AH36" s="64"/>
      <c r="AI36" s="65" t="s">
        <v>70</v>
      </c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6">
        <f>BC37</f>
        <v>7400</v>
      </c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>
        <f>BW37</f>
        <v>7350</v>
      </c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7">
        <f t="shared" si="0"/>
        <v>50</v>
      </c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14"/>
    </row>
    <row r="37" spans="1:111" ht="40.5" customHeight="1">
      <c r="A37" s="88" t="s">
        <v>71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64" t="s">
        <v>28</v>
      </c>
      <c r="AD37" s="64"/>
      <c r="AE37" s="64"/>
      <c r="AF37" s="64"/>
      <c r="AG37" s="64"/>
      <c r="AH37" s="64"/>
      <c r="AI37" s="65" t="s">
        <v>72</v>
      </c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>
        <f>6700+700</f>
        <v>7400</v>
      </c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>
        <v>7350</v>
      </c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7">
        <f t="shared" si="0"/>
        <v>50</v>
      </c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14"/>
    </row>
    <row r="38" spans="1:111" ht="17.25" customHeight="1">
      <c r="A38" s="88" t="s">
        <v>73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64" t="s">
        <v>28</v>
      </c>
      <c r="AD38" s="64"/>
      <c r="AE38" s="64"/>
      <c r="AF38" s="64"/>
      <c r="AG38" s="64"/>
      <c r="AH38" s="64"/>
      <c r="AI38" s="65" t="s">
        <v>74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>
        <v>0</v>
      </c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>
        <f>BW39</f>
        <v>0.1</v>
      </c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7">
        <f t="shared" si="0"/>
        <v>-0.1</v>
      </c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14"/>
    </row>
    <row r="39" spans="1:111" ht="12.75" customHeight="1">
      <c r="A39" s="88" t="s">
        <v>49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64" t="s">
        <v>28</v>
      </c>
      <c r="AD39" s="64"/>
      <c r="AE39" s="64"/>
      <c r="AF39" s="64"/>
      <c r="AG39" s="64"/>
      <c r="AH39" s="64"/>
      <c r="AI39" s="65" t="s">
        <v>75</v>
      </c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6">
        <v>0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>
        <f>BW40</f>
        <v>0.1</v>
      </c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7">
        <f t="shared" si="0"/>
        <v>-0.1</v>
      </c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14"/>
    </row>
    <row r="40" spans="1:111" ht="18" customHeight="1" thickBot="1">
      <c r="A40" s="88" t="s">
        <v>76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64" t="s">
        <v>28</v>
      </c>
      <c r="AD40" s="64"/>
      <c r="AE40" s="64"/>
      <c r="AF40" s="64"/>
      <c r="AG40" s="64"/>
      <c r="AH40" s="64"/>
      <c r="AI40" s="65" t="s">
        <v>77</v>
      </c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>
        <v>0</v>
      </c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>
        <v>0.1</v>
      </c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7">
        <f t="shared" si="0"/>
        <v>-0.1</v>
      </c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14"/>
    </row>
    <row r="41" spans="1:111" ht="18" customHeight="1" thickBot="1">
      <c r="A41" s="63" t="s">
        <v>76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 t="s">
        <v>28</v>
      </c>
      <c r="AD41" s="64"/>
      <c r="AE41" s="64"/>
      <c r="AF41" s="64"/>
      <c r="AG41" s="64"/>
      <c r="AH41" s="64"/>
      <c r="AI41" s="65" t="s">
        <v>402</v>
      </c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>
        <v>0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v>0.1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7">
        <f>BC41-BW41</f>
        <v>-0.1</v>
      </c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14"/>
    </row>
    <row r="42" spans="1:111" ht="24.75" customHeight="1" thickBot="1">
      <c r="A42" s="88" t="s">
        <v>78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64" t="s">
        <v>28</v>
      </c>
      <c r="AD42" s="64"/>
      <c r="AE42" s="64"/>
      <c r="AF42" s="64"/>
      <c r="AG42" s="64"/>
      <c r="AH42" s="64"/>
      <c r="AI42" s="65" t="s">
        <v>79</v>
      </c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>
        <f>BC43</f>
        <v>983600</v>
      </c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>
        <f>BW43</f>
        <v>1344401.46</v>
      </c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7">
        <f t="shared" si="0"/>
        <v>-360801.45999999996</v>
      </c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14"/>
    </row>
    <row r="43" spans="1:111" ht="49.5" customHeight="1">
      <c r="A43" s="88" t="s">
        <v>80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64" t="s">
        <v>28</v>
      </c>
      <c r="AD43" s="64"/>
      <c r="AE43" s="64"/>
      <c r="AF43" s="64"/>
      <c r="AG43" s="64"/>
      <c r="AH43" s="64"/>
      <c r="AI43" s="65" t="s">
        <v>81</v>
      </c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>
        <f>BC44</f>
        <v>983600</v>
      </c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>
        <f>BW44</f>
        <v>1344401.46</v>
      </c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7">
        <f t="shared" si="0"/>
        <v>-360801.45999999996</v>
      </c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14"/>
    </row>
    <row r="44" spans="1:111" ht="39.75" customHeight="1">
      <c r="A44" s="88" t="s">
        <v>82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64" t="s">
        <v>28</v>
      </c>
      <c r="AD44" s="64"/>
      <c r="AE44" s="64"/>
      <c r="AF44" s="64"/>
      <c r="AG44" s="64"/>
      <c r="AH44" s="64"/>
      <c r="AI44" s="65" t="s">
        <v>377</v>
      </c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>
        <f>BC45</f>
        <v>983600</v>
      </c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>
        <f>BW45</f>
        <v>1344401.46</v>
      </c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7">
        <f t="shared" si="0"/>
        <v>-360801.45999999996</v>
      </c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14"/>
    </row>
    <row r="45" spans="1:111" ht="49.5" customHeight="1">
      <c r="A45" s="88" t="s">
        <v>83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64" t="s">
        <v>28</v>
      </c>
      <c r="AD45" s="64"/>
      <c r="AE45" s="64"/>
      <c r="AF45" s="64"/>
      <c r="AG45" s="64"/>
      <c r="AH45" s="64"/>
      <c r="AI45" s="65" t="s">
        <v>376</v>
      </c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6">
        <v>983600</v>
      </c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>
        <f>1031579.37+4725.28+52464.93+150257.63+105005.74+64.74+60.79+40.02+18.54+61.15+123.27</f>
        <v>1344401.46</v>
      </c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7">
        <f t="shared" si="0"/>
        <v>-360801.45999999996</v>
      </c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14"/>
    </row>
    <row r="46" spans="1:111" ht="18.75" customHeight="1">
      <c r="A46" s="88" t="s">
        <v>84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64" t="s">
        <v>28</v>
      </c>
      <c r="AD46" s="64"/>
      <c r="AE46" s="64"/>
      <c r="AF46" s="64"/>
      <c r="AG46" s="64"/>
      <c r="AH46" s="64"/>
      <c r="AI46" s="65" t="s">
        <v>85</v>
      </c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6">
        <f>BC47</f>
        <v>14100</v>
      </c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>
        <f>BW47</f>
        <v>14093.67</v>
      </c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7">
        <f t="shared" si="0"/>
        <v>6.329999999999927</v>
      </c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14"/>
    </row>
    <row r="47" spans="1:111" ht="30.75" customHeight="1">
      <c r="A47" s="88" t="s">
        <v>86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64" t="s">
        <v>28</v>
      </c>
      <c r="AD47" s="64"/>
      <c r="AE47" s="64"/>
      <c r="AF47" s="64"/>
      <c r="AG47" s="64"/>
      <c r="AH47" s="64"/>
      <c r="AI47" s="65" t="s">
        <v>87</v>
      </c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6">
        <f>BC48</f>
        <v>14100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>
        <f>BW48</f>
        <v>14093.67</v>
      </c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7">
        <f t="shared" si="0"/>
        <v>6.329999999999927</v>
      </c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14"/>
    </row>
    <row r="48" spans="1:111" ht="22.5" customHeight="1">
      <c r="A48" s="88" t="s">
        <v>88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64" t="s">
        <v>28</v>
      </c>
      <c r="AD48" s="64"/>
      <c r="AE48" s="64"/>
      <c r="AF48" s="64"/>
      <c r="AG48" s="64"/>
      <c r="AH48" s="64"/>
      <c r="AI48" s="65" t="s">
        <v>89</v>
      </c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6">
        <f>BC49</f>
        <v>14100</v>
      </c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>
        <f>BW49</f>
        <v>14093.67</v>
      </c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7">
        <f t="shared" si="0"/>
        <v>6.329999999999927</v>
      </c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14"/>
    </row>
    <row r="49" spans="1:111" ht="27.75" customHeight="1">
      <c r="A49" s="88" t="s">
        <v>90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93" t="s">
        <v>28</v>
      </c>
      <c r="AD49" s="93"/>
      <c r="AE49" s="93"/>
      <c r="AF49" s="93"/>
      <c r="AG49" s="93"/>
      <c r="AH49" s="93"/>
      <c r="AI49" s="65" t="s">
        <v>91</v>
      </c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>
        <v>14100</v>
      </c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92">
        <v>14093.67</v>
      </c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16"/>
      <c r="CO49" s="67">
        <f t="shared" si="0"/>
        <v>6.329999999999927</v>
      </c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14"/>
    </row>
    <row r="50" spans="1:111" ht="16.5" customHeight="1">
      <c r="A50" s="88" t="s">
        <v>92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64" t="s">
        <v>28</v>
      </c>
      <c r="AD50" s="64"/>
      <c r="AE50" s="64"/>
      <c r="AF50" s="64"/>
      <c r="AG50" s="64"/>
      <c r="AH50" s="64"/>
      <c r="AI50" s="65" t="s">
        <v>93</v>
      </c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>
        <f>BC51</f>
        <v>5473600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>
        <f>BW51</f>
        <v>5357085.16</v>
      </c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7">
        <f t="shared" si="0"/>
        <v>116514.83999999985</v>
      </c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14"/>
    </row>
    <row r="51" spans="1:111" ht="19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64" t="s">
        <v>28</v>
      </c>
      <c r="AD51" s="64"/>
      <c r="AE51" s="64"/>
      <c r="AF51" s="64"/>
      <c r="AG51" s="64"/>
      <c r="AH51" s="64"/>
      <c r="AI51" s="65" t="s">
        <v>95</v>
      </c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>
        <f>BC52+BC55+BC60</f>
        <v>5473600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>
        <f>BW52+BW55+BW60</f>
        <v>5357085.16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7">
        <f t="shared" si="0"/>
        <v>116514.83999999985</v>
      </c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14"/>
    </row>
    <row r="52" spans="1:111" ht="19.5" customHeight="1">
      <c r="A52" s="88" t="s">
        <v>96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64" t="s">
        <v>28</v>
      </c>
      <c r="AD52" s="64"/>
      <c r="AE52" s="64"/>
      <c r="AF52" s="64"/>
      <c r="AG52" s="64"/>
      <c r="AH52" s="64"/>
      <c r="AI52" s="65" t="s">
        <v>97</v>
      </c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6">
        <v>4616100</v>
      </c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>
        <f>BW53</f>
        <v>4616100</v>
      </c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7">
        <f t="shared" si="0"/>
        <v>0</v>
      </c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14"/>
    </row>
    <row r="53" spans="1:111" ht="16.5" customHeight="1">
      <c r="A53" s="88" t="s">
        <v>98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64" t="s">
        <v>28</v>
      </c>
      <c r="AD53" s="64"/>
      <c r="AE53" s="64"/>
      <c r="AF53" s="64"/>
      <c r="AG53" s="64"/>
      <c r="AH53" s="64"/>
      <c r="AI53" s="65" t="s">
        <v>99</v>
      </c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6">
        <v>4616100</v>
      </c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>
        <f>BW54</f>
        <v>4616100</v>
      </c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7">
        <f t="shared" si="0"/>
        <v>0</v>
      </c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14"/>
    </row>
    <row r="54" spans="1:111" ht="16.5" customHeight="1">
      <c r="A54" s="88" t="s">
        <v>100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64" t="s">
        <v>28</v>
      </c>
      <c r="AD54" s="64"/>
      <c r="AE54" s="64"/>
      <c r="AF54" s="64"/>
      <c r="AG54" s="64"/>
      <c r="AH54" s="64"/>
      <c r="AI54" s="65" t="s">
        <v>101</v>
      </c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6">
        <v>4616100</v>
      </c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>
        <f>4462200+153900</f>
        <v>4616100</v>
      </c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7">
        <f t="shared" si="0"/>
        <v>0</v>
      </c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14"/>
    </row>
    <row r="55" spans="1:111" ht="21" customHeight="1">
      <c r="A55" s="88" t="s">
        <v>102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64" t="s">
        <v>28</v>
      </c>
      <c r="AD55" s="64"/>
      <c r="AE55" s="64"/>
      <c r="AF55" s="64"/>
      <c r="AG55" s="64"/>
      <c r="AH55" s="64"/>
      <c r="AI55" s="65" t="s">
        <v>103</v>
      </c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6">
        <v>139500</v>
      </c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>
        <v>139500</v>
      </c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7">
        <f t="shared" si="0"/>
        <v>0</v>
      </c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14"/>
    </row>
    <row r="56" spans="1:111" ht="24.75" customHeight="1">
      <c r="A56" s="88" t="s">
        <v>104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64" t="s">
        <v>28</v>
      </c>
      <c r="AD56" s="64"/>
      <c r="AE56" s="64"/>
      <c r="AF56" s="64"/>
      <c r="AG56" s="64"/>
      <c r="AH56" s="64"/>
      <c r="AI56" s="65" t="s">
        <v>105</v>
      </c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6">
        <v>139300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>
        <v>139300</v>
      </c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7">
        <f t="shared" si="0"/>
        <v>0</v>
      </c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14"/>
    </row>
    <row r="57" spans="1:111" ht="25.5" customHeight="1">
      <c r="A57" s="88" t="s">
        <v>106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64" t="s">
        <v>28</v>
      </c>
      <c r="AD57" s="64"/>
      <c r="AE57" s="64"/>
      <c r="AF57" s="64"/>
      <c r="AG57" s="64"/>
      <c r="AH57" s="64"/>
      <c r="AI57" s="65" t="s">
        <v>107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>
        <v>139300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>
        <v>139300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7">
        <f t="shared" si="0"/>
        <v>0</v>
      </c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14"/>
    </row>
    <row r="58" spans="1:111" ht="25.5" customHeight="1">
      <c r="A58" s="94" t="s">
        <v>108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64" t="s">
        <v>28</v>
      </c>
      <c r="AD58" s="64"/>
      <c r="AE58" s="64"/>
      <c r="AF58" s="64"/>
      <c r="AG58" s="64"/>
      <c r="AH58" s="64"/>
      <c r="AI58" s="65" t="s">
        <v>109</v>
      </c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6">
        <v>200</v>
      </c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>
        <v>200</v>
      </c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7">
        <f t="shared" si="0"/>
        <v>0</v>
      </c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14"/>
    </row>
    <row r="59" spans="1:111" ht="27.75" customHeight="1">
      <c r="A59" s="94" t="s">
        <v>110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64" t="s">
        <v>28</v>
      </c>
      <c r="AD59" s="64"/>
      <c r="AE59" s="64"/>
      <c r="AF59" s="64"/>
      <c r="AG59" s="64"/>
      <c r="AH59" s="64"/>
      <c r="AI59" s="65" t="s">
        <v>111</v>
      </c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6">
        <v>200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>
        <v>200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7">
        <f t="shared" si="0"/>
        <v>0</v>
      </c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14"/>
    </row>
    <row r="60" spans="1:111" ht="13.5" customHeight="1">
      <c r="A60" s="88" t="s">
        <v>112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64" t="s">
        <v>28</v>
      </c>
      <c r="AD60" s="64"/>
      <c r="AE60" s="64"/>
      <c r="AF60" s="64"/>
      <c r="AG60" s="64"/>
      <c r="AH60" s="64"/>
      <c r="AI60" s="65" t="s">
        <v>113</v>
      </c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6">
        <f>BC61</f>
        <v>718000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>
        <f>BW61</f>
        <v>601485.1599999999</v>
      </c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7">
        <f t="shared" si="0"/>
        <v>116514.84000000008</v>
      </c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14"/>
    </row>
    <row r="61" spans="1:111" ht="14.25" customHeight="1">
      <c r="A61" s="88" t="s">
        <v>114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64" t="s">
        <v>28</v>
      </c>
      <c r="AD61" s="64"/>
      <c r="AE61" s="64"/>
      <c r="AF61" s="64"/>
      <c r="AG61" s="64"/>
      <c r="AH61" s="64"/>
      <c r="AI61" s="65" t="s">
        <v>115</v>
      </c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6">
        <f>BC62</f>
        <v>718000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>
        <f>BW62</f>
        <v>601485.1599999999</v>
      </c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7">
        <f t="shared" si="0"/>
        <v>116514.84000000008</v>
      </c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14"/>
    </row>
    <row r="62" spans="1:111" ht="16.5" customHeight="1">
      <c r="A62" s="88" t="s">
        <v>114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91" t="s">
        <v>28</v>
      </c>
      <c r="AD62" s="91"/>
      <c r="AE62" s="91"/>
      <c r="AF62" s="91"/>
      <c r="AG62" s="91"/>
      <c r="AH62" s="91"/>
      <c r="AI62" s="95" t="s">
        <v>116</v>
      </c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66">
        <f>718000</f>
        <v>718000</v>
      </c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96">
        <f>510785.16+38700+52000</f>
        <v>601485.1599999999</v>
      </c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7">
        <f t="shared" si="0"/>
        <v>116514.84000000008</v>
      </c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1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28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</sheetData>
  <sheetProtection selectLockedCells="1" selectUnlockedCells="1"/>
  <mergeCells count="322">
    <mergeCell ref="BW61:CN61"/>
    <mergeCell ref="CO61:DF61"/>
    <mergeCell ref="A62:AB62"/>
    <mergeCell ref="AC62:AH62"/>
    <mergeCell ref="AI62:BB62"/>
    <mergeCell ref="BC62:BV62"/>
    <mergeCell ref="BW62:CN62"/>
    <mergeCell ref="CO62:DF62"/>
    <mergeCell ref="A61:AB61"/>
    <mergeCell ref="AC61:AH61"/>
    <mergeCell ref="BW59:CN59"/>
    <mergeCell ref="CO59:DF59"/>
    <mergeCell ref="A60:AB60"/>
    <mergeCell ref="AC60:AH60"/>
    <mergeCell ref="AI60:BB60"/>
    <mergeCell ref="BC60:BV60"/>
    <mergeCell ref="BW60:CN60"/>
    <mergeCell ref="CO60:DF60"/>
    <mergeCell ref="A59:AB59"/>
    <mergeCell ref="AC59:AH59"/>
    <mergeCell ref="AI58:BB58"/>
    <mergeCell ref="BC58:BV58"/>
    <mergeCell ref="AI61:BB61"/>
    <mergeCell ref="BC61:BV61"/>
    <mergeCell ref="AI59:BB59"/>
    <mergeCell ref="BC59:BV59"/>
    <mergeCell ref="BW58:CN58"/>
    <mergeCell ref="CO58:DF58"/>
    <mergeCell ref="A57:AB57"/>
    <mergeCell ref="AC57:AH57"/>
    <mergeCell ref="AI57:BB57"/>
    <mergeCell ref="BC57:BV57"/>
    <mergeCell ref="BW57:CN57"/>
    <mergeCell ref="CO57:DF57"/>
    <mergeCell ref="A58:AB58"/>
    <mergeCell ref="AC58:AH58"/>
    <mergeCell ref="BW55:CN55"/>
    <mergeCell ref="CO55:DF55"/>
    <mergeCell ref="A56:AB56"/>
    <mergeCell ref="AC56:AH56"/>
    <mergeCell ref="AI56:BB56"/>
    <mergeCell ref="BC56:BV56"/>
    <mergeCell ref="BW56:CN56"/>
    <mergeCell ref="CO56:DF56"/>
    <mergeCell ref="A55:AB55"/>
    <mergeCell ref="AC55:AH55"/>
    <mergeCell ref="BW53:CN53"/>
    <mergeCell ref="CO53:DF53"/>
    <mergeCell ref="A54:AB54"/>
    <mergeCell ref="AC54:AH54"/>
    <mergeCell ref="AI54:BB54"/>
    <mergeCell ref="BC54:BV54"/>
    <mergeCell ref="BW54:CN54"/>
    <mergeCell ref="CO54:DF54"/>
    <mergeCell ref="A53:AB53"/>
    <mergeCell ref="AC53:AH53"/>
    <mergeCell ref="AI52:BB52"/>
    <mergeCell ref="BC52:BV52"/>
    <mergeCell ref="AI55:BB55"/>
    <mergeCell ref="BC55:BV55"/>
    <mergeCell ref="AI53:BB53"/>
    <mergeCell ref="BC53:BV53"/>
    <mergeCell ref="BW52:CN52"/>
    <mergeCell ref="CO52:DF52"/>
    <mergeCell ref="A51:AB51"/>
    <mergeCell ref="AC51:AH51"/>
    <mergeCell ref="AI51:BB51"/>
    <mergeCell ref="BC51:BV51"/>
    <mergeCell ref="BW51:CN51"/>
    <mergeCell ref="CO51:DF51"/>
    <mergeCell ref="A52:AB52"/>
    <mergeCell ref="AC52:AH52"/>
    <mergeCell ref="BW49:CM49"/>
    <mergeCell ref="CO49:DF49"/>
    <mergeCell ref="A50:AB50"/>
    <mergeCell ref="AC50:AH50"/>
    <mergeCell ref="AI50:BB50"/>
    <mergeCell ref="BC50:BV50"/>
    <mergeCell ref="BW50:CN50"/>
    <mergeCell ref="CO50:DF50"/>
    <mergeCell ref="A49:AB49"/>
    <mergeCell ref="AC49:AH49"/>
    <mergeCell ref="BW47:CN47"/>
    <mergeCell ref="CO47:DF47"/>
    <mergeCell ref="A48:AB48"/>
    <mergeCell ref="AC48:AH48"/>
    <mergeCell ref="AI48:BB48"/>
    <mergeCell ref="BC48:BV48"/>
    <mergeCell ref="BW48:CN48"/>
    <mergeCell ref="CO48:DF48"/>
    <mergeCell ref="A47:AB47"/>
    <mergeCell ref="AC47:AH47"/>
    <mergeCell ref="AI46:BB46"/>
    <mergeCell ref="BC46:BV46"/>
    <mergeCell ref="AI49:BB49"/>
    <mergeCell ref="BC49:BV49"/>
    <mergeCell ref="AI47:BB47"/>
    <mergeCell ref="BC47:BV47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BW43:CN43"/>
    <mergeCell ref="CO43:DF43"/>
    <mergeCell ref="A44:AB44"/>
    <mergeCell ref="AC44:AH44"/>
    <mergeCell ref="AI44:BB44"/>
    <mergeCell ref="BC44:BV44"/>
    <mergeCell ref="BW44:CN44"/>
    <mergeCell ref="CO44:DF44"/>
    <mergeCell ref="A43:AB43"/>
    <mergeCell ref="AC43:AH43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AI39:BB39"/>
    <mergeCell ref="BC39:BV39"/>
    <mergeCell ref="AI43:BB43"/>
    <mergeCell ref="BC43:BV43"/>
    <mergeCell ref="AI40:BB40"/>
    <mergeCell ref="BC40:BV40"/>
    <mergeCell ref="BW39:CN39"/>
    <mergeCell ref="CO39:DF39"/>
    <mergeCell ref="A38:AB38"/>
    <mergeCell ref="AC38:AH38"/>
    <mergeCell ref="AI38:BB38"/>
    <mergeCell ref="BC38:BV38"/>
    <mergeCell ref="BW38:CN38"/>
    <mergeCell ref="CO38:DF38"/>
    <mergeCell ref="A39:AB39"/>
    <mergeCell ref="AC39:AH39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BW34:CN34"/>
    <mergeCell ref="CO34:DF34"/>
    <mergeCell ref="A35:AB35"/>
    <mergeCell ref="AC35:AH35"/>
    <mergeCell ref="AI35:BB35"/>
    <mergeCell ref="BC35:BV35"/>
    <mergeCell ref="BW35:CN35"/>
    <mergeCell ref="CO35:DF35"/>
    <mergeCell ref="A34:AB34"/>
    <mergeCell ref="AC34:AH34"/>
    <mergeCell ref="AI33:BB33"/>
    <mergeCell ref="BC33:BV33"/>
    <mergeCell ref="AI36:BB36"/>
    <mergeCell ref="BC36:BV36"/>
    <mergeCell ref="AI34:BB34"/>
    <mergeCell ref="BC34:BV34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BW30:CN30"/>
    <mergeCell ref="CO30:DF30"/>
    <mergeCell ref="A31:AB31"/>
    <mergeCell ref="AC31:AH31"/>
    <mergeCell ref="AI31:BB31"/>
    <mergeCell ref="BC31:BV31"/>
    <mergeCell ref="BW31:CN31"/>
    <mergeCell ref="CO31:DF31"/>
    <mergeCell ref="A30:AB30"/>
    <mergeCell ref="AC30:AH30"/>
    <mergeCell ref="BW28:CN28"/>
    <mergeCell ref="CO28:DF28"/>
    <mergeCell ref="A29:AB29"/>
    <mergeCell ref="AC29:AH29"/>
    <mergeCell ref="AI29:BB29"/>
    <mergeCell ref="BC29:BV29"/>
    <mergeCell ref="BW29:CL29"/>
    <mergeCell ref="CO29:DF29"/>
    <mergeCell ref="A28:AB28"/>
    <mergeCell ref="AC28:AH28"/>
    <mergeCell ref="AI27:BB27"/>
    <mergeCell ref="BC27:BV27"/>
    <mergeCell ref="AI30:BB30"/>
    <mergeCell ref="BC30:BV30"/>
    <mergeCell ref="AI28:BB28"/>
    <mergeCell ref="BC28:BV28"/>
    <mergeCell ref="BW27:CN27"/>
    <mergeCell ref="CO27:DF27"/>
    <mergeCell ref="A26:AB26"/>
    <mergeCell ref="AC26:AH26"/>
    <mergeCell ref="AI26:BB26"/>
    <mergeCell ref="BC26:BV26"/>
    <mergeCell ref="BW26:CN26"/>
    <mergeCell ref="CO26:DF26"/>
    <mergeCell ref="A27:AB27"/>
    <mergeCell ref="AC27:AH27"/>
    <mergeCell ref="BW24:CN24"/>
    <mergeCell ref="CO24:DF24"/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BW22:CN22"/>
    <mergeCell ref="CO22:DF22"/>
    <mergeCell ref="A23:AB23"/>
    <mergeCell ref="AC23:AH23"/>
    <mergeCell ref="AI23:BB23"/>
    <mergeCell ref="BC23:BV23"/>
    <mergeCell ref="BW23:CN23"/>
    <mergeCell ref="CO23:DF23"/>
    <mergeCell ref="A22:AB22"/>
    <mergeCell ref="AC22:AH22"/>
    <mergeCell ref="AI21:BB21"/>
    <mergeCell ref="BC21:BV21"/>
    <mergeCell ref="AI24:BB24"/>
    <mergeCell ref="BC24:BV24"/>
    <mergeCell ref="AI22:BB22"/>
    <mergeCell ref="BC22:BV22"/>
    <mergeCell ref="BW21:CN21"/>
    <mergeCell ref="CO21:DF21"/>
    <mergeCell ref="A20:AB20"/>
    <mergeCell ref="AC20:AH20"/>
    <mergeCell ref="AI20:BB20"/>
    <mergeCell ref="BC20:BV20"/>
    <mergeCell ref="BW20:CN20"/>
    <mergeCell ref="CO20:DF20"/>
    <mergeCell ref="A21:AB21"/>
    <mergeCell ref="AC21:AH21"/>
    <mergeCell ref="BW19:CN19"/>
    <mergeCell ref="CO19:DF19"/>
    <mergeCell ref="A18:AB18"/>
    <mergeCell ref="AC18:AH18"/>
    <mergeCell ref="A19:AB19"/>
    <mergeCell ref="AC19:AH19"/>
    <mergeCell ref="AI19:BB19"/>
    <mergeCell ref="BC19:BV19"/>
    <mergeCell ref="AI18:BB18"/>
    <mergeCell ref="BC18:BV18"/>
    <mergeCell ref="A17:AB17"/>
    <mergeCell ref="AC17:AH17"/>
    <mergeCell ref="AI17:BB17"/>
    <mergeCell ref="BC17:BV17"/>
    <mergeCell ref="BW18:CN18"/>
    <mergeCell ref="CO18:DF18"/>
    <mergeCell ref="A16:AB16"/>
    <mergeCell ref="AC16:AH16"/>
    <mergeCell ref="AI16:BB16"/>
    <mergeCell ref="BC16:BV16"/>
    <mergeCell ref="BW16:CN16"/>
    <mergeCell ref="CO16:DF16"/>
    <mergeCell ref="BW17:CN17"/>
    <mergeCell ref="CO17:DF17"/>
    <mergeCell ref="A15:AB15"/>
    <mergeCell ref="A13:AB13"/>
    <mergeCell ref="AC13:AH13"/>
    <mergeCell ref="AI13:BB13"/>
    <mergeCell ref="A14:AB14"/>
    <mergeCell ref="AC14:AH15"/>
    <mergeCell ref="AI14:BB15"/>
    <mergeCell ref="BC12:BV12"/>
    <mergeCell ref="BW12:CN12"/>
    <mergeCell ref="CO12:DF12"/>
    <mergeCell ref="BW14:CN15"/>
    <mergeCell ref="CO14:DF15"/>
    <mergeCell ref="BC13:BV13"/>
    <mergeCell ref="BW13:CN13"/>
    <mergeCell ref="CO13:DF13"/>
    <mergeCell ref="BC14:BV15"/>
    <mergeCell ref="AC11:AH11"/>
    <mergeCell ref="A12:AB12"/>
    <mergeCell ref="AC12:AH12"/>
    <mergeCell ref="AI12:BB12"/>
    <mergeCell ref="CO5:DF5"/>
    <mergeCell ref="S6:CA6"/>
    <mergeCell ref="AI11:BB11"/>
    <mergeCell ref="BC11:BV11"/>
    <mergeCell ref="AW8:BY8"/>
    <mergeCell ref="CO8:DF8"/>
    <mergeCell ref="CO9:DF9"/>
    <mergeCell ref="A10:DF10"/>
    <mergeCell ref="BW11:CN11"/>
    <mergeCell ref="CO11:DF11"/>
    <mergeCell ref="T2:CM2"/>
    <mergeCell ref="CO2:DF2"/>
    <mergeCell ref="CO3:DF3"/>
    <mergeCell ref="AP4:BM4"/>
    <mergeCell ref="BN4:BX4"/>
    <mergeCell ref="CO4:DF4"/>
    <mergeCell ref="CO6:DF6"/>
    <mergeCell ref="A41:AB41"/>
    <mergeCell ref="AC41:AH41"/>
    <mergeCell ref="AI41:BB41"/>
    <mergeCell ref="BC41:BV41"/>
    <mergeCell ref="BW41:CN41"/>
    <mergeCell ref="CO41:DF41"/>
    <mergeCell ref="A7:CA7"/>
    <mergeCell ref="CO7:DF7"/>
    <mergeCell ref="A11:AB1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9"/>
  <sheetViews>
    <sheetView view="pageBreakPreview" zoomScale="90" zoomScaleSheetLayoutView="90" zoomScalePageLayoutView="0" workbookViewId="0" topLeftCell="A1">
      <selection activeCell="C238" sqref="C238"/>
    </sheetView>
  </sheetViews>
  <sheetFormatPr defaultColWidth="9.00390625" defaultRowHeight="12.75"/>
  <cols>
    <col min="1" max="1" width="33.25390625" style="0" customWidth="1"/>
    <col min="2" max="2" width="5.25390625" style="18" customWidth="1"/>
    <col min="3" max="3" width="23.875" style="18" customWidth="1"/>
    <col min="4" max="4" width="14.00390625" style="18" customWidth="1"/>
    <col min="5" max="5" width="12.375" style="18" customWidth="1"/>
    <col min="6" max="6" width="17.125" style="18" customWidth="1"/>
    <col min="10" max="10" width="9.25390625" style="0" customWidth="1"/>
  </cols>
  <sheetData>
    <row r="1" spans="1:6" ht="12.75">
      <c r="A1" s="19"/>
      <c r="B1" s="20"/>
      <c r="C1" s="20"/>
      <c r="D1" s="20"/>
      <c r="E1" s="98" t="s">
        <v>117</v>
      </c>
      <c r="F1" s="98"/>
    </row>
    <row r="2" spans="1:6" s="24" customFormat="1" ht="15.75">
      <c r="A2" s="21"/>
      <c r="B2" s="22" t="s">
        <v>118</v>
      </c>
      <c r="C2" s="23"/>
      <c r="D2" s="23"/>
      <c r="E2" s="23"/>
      <c r="F2" s="23"/>
    </row>
    <row r="3" spans="1:7" s="24" customFormat="1" ht="36" customHeight="1">
      <c r="A3" s="25" t="s">
        <v>21</v>
      </c>
      <c r="B3" s="26" t="s">
        <v>22</v>
      </c>
      <c r="C3" s="26" t="s">
        <v>119</v>
      </c>
      <c r="D3" s="26" t="s">
        <v>120</v>
      </c>
      <c r="E3" s="27" t="s">
        <v>25</v>
      </c>
      <c r="F3" s="26" t="s">
        <v>26</v>
      </c>
      <c r="G3" s="28"/>
    </row>
    <row r="4" spans="1:7" s="24" customFormat="1" ht="12" customHeight="1" thickBot="1">
      <c r="A4" s="25">
        <v>1</v>
      </c>
      <c r="B4" s="29">
        <v>2</v>
      </c>
      <c r="C4" s="29">
        <v>3</v>
      </c>
      <c r="D4" s="29">
        <v>4</v>
      </c>
      <c r="E4" s="30">
        <v>5</v>
      </c>
      <c r="F4" s="29">
        <v>6</v>
      </c>
      <c r="G4" s="28"/>
    </row>
    <row r="5" spans="1:13" s="24" customFormat="1" ht="21.75" customHeight="1">
      <c r="A5" s="134" t="s">
        <v>121</v>
      </c>
      <c r="B5" s="101">
        <v>200</v>
      </c>
      <c r="C5" s="107" t="s">
        <v>29</v>
      </c>
      <c r="D5" s="135">
        <v>8230000</v>
      </c>
      <c r="E5" s="135">
        <v>8111873.07</v>
      </c>
      <c r="F5" s="136">
        <f>D5-E5</f>
        <v>118126.9299999997</v>
      </c>
      <c r="G5" s="33"/>
      <c r="H5" s="33"/>
      <c r="I5" s="33"/>
      <c r="J5" s="33"/>
      <c r="K5" s="33"/>
      <c r="L5" s="33"/>
      <c r="M5" s="33"/>
    </row>
    <row r="6" spans="1:13" s="24" customFormat="1" ht="12.75">
      <c r="A6" s="31" t="s">
        <v>30</v>
      </c>
      <c r="B6" s="102">
        <v>200</v>
      </c>
      <c r="C6" s="108" t="s">
        <v>122</v>
      </c>
      <c r="D6" s="99">
        <v>8230000</v>
      </c>
      <c r="E6" s="100">
        <v>8111873.07</v>
      </c>
      <c r="F6" s="109">
        <f>D6-E6</f>
        <v>118126.9299999997</v>
      </c>
      <c r="G6" s="33"/>
      <c r="H6" s="33"/>
      <c r="I6" s="33"/>
      <c r="J6" s="33"/>
      <c r="K6" s="33"/>
      <c r="L6" s="33"/>
      <c r="M6" s="33"/>
    </row>
    <row r="7" spans="1:13" s="24" customFormat="1" ht="24">
      <c r="A7" s="35" t="s">
        <v>12</v>
      </c>
      <c r="B7" s="102"/>
      <c r="C7" s="108"/>
      <c r="D7" s="99"/>
      <c r="E7" s="100"/>
      <c r="F7" s="109"/>
      <c r="G7" s="33"/>
      <c r="H7" s="33"/>
      <c r="I7" s="33"/>
      <c r="J7" s="33"/>
      <c r="K7" s="33"/>
      <c r="L7" s="33"/>
      <c r="M7" s="33"/>
    </row>
    <row r="8" spans="1:13" s="24" customFormat="1" ht="12.75">
      <c r="A8" s="130" t="s">
        <v>123</v>
      </c>
      <c r="B8" s="103">
        <v>200</v>
      </c>
      <c r="C8" s="110" t="s">
        <v>124</v>
      </c>
      <c r="D8" s="140">
        <v>3988700</v>
      </c>
      <c r="E8" s="141">
        <v>3987648.18</v>
      </c>
      <c r="F8" s="139">
        <f>D8-E8</f>
        <v>1051.8199999998324</v>
      </c>
      <c r="G8" s="33"/>
      <c r="H8" s="33"/>
      <c r="I8" s="33"/>
      <c r="J8" s="33"/>
      <c r="K8" s="33"/>
      <c r="L8" s="33"/>
      <c r="M8" s="33"/>
    </row>
    <row r="9" spans="1:13" s="24" customFormat="1" ht="49.5" customHeight="1">
      <c r="A9" s="131" t="s">
        <v>125</v>
      </c>
      <c r="B9" s="103">
        <v>200</v>
      </c>
      <c r="C9" s="112" t="s">
        <v>126</v>
      </c>
      <c r="D9" s="137">
        <f>D10</f>
        <v>739200</v>
      </c>
      <c r="E9" s="138">
        <f>E10</f>
        <v>739007.8200000001</v>
      </c>
      <c r="F9" s="139">
        <f aca="true" t="shared" si="0" ref="F9:F105">D9-E9</f>
        <v>192.1799999999348</v>
      </c>
      <c r="G9" s="33"/>
      <c r="H9" s="33"/>
      <c r="I9" s="33"/>
      <c r="J9" s="33"/>
      <c r="K9" s="33"/>
      <c r="L9" s="33"/>
      <c r="M9" s="33"/>
    </row>
    <row r="10" spans="1:13" s="24" customFormat="1" ht="60">
      <c r="A10" s="35" t="s">
        <v>127</v>
      </c>
      <c r="B10" s="103">
        <v>200</v>
      </c>
      <c r="C10" s="112" t="s">
        <v>128</v>
      </c>
      <c r="D10" s="32">
        <f>D11</f>
        <v>739200</v>
      </c>
      <c r="E10" s="34">
        <f>E11</f>
        <v>739007.8200000001</v>
      </c>
      <c r="F10" s="111">
        <f t="shared" si="0"/>
        <v>192.1799999999348</v>
      </c>
      <c r="G10" s="33"/>
      <c r="H10" s="33"/>
      <c r="I10" s="33"/>
      <c r="J10" s="33"/>
      <c r="K10" s="33"/>
      <c r="L10" s="33"/>
      <c r="M10" s="33"/>
    </row>
    <row r="11" spans="1:13" s="24" customFormat="1" ht="12.75">
      <c r="A11" s="36" t="s">
        <v>129</v>
      </c>
      <c r="B11" s="103">
        <v>200</v>
      </c>
      <c r="C11" s="112" t="s">
        <v>130</v>
      </c>
      <c r="D11" s="32">
        <f>D14+D19</f>
        <v>739200</v>
      </c>
      <c r="E11" s="34">
        <f>E14+E20</f>
        <v>739007.8200000001</v>
      </c>
      <c r="F11" s="111">
        <f t="shared" si="0"/>
        <v>192.1799999999348</v>
      </c>
      <c r="G11" s="33"/>
      <c r="H11" s="33"/>
      <c r="I11" s="33"/>
      <c r="J11" s="33"/>
      <c r="K11" s="33"/>
      <c r="L11" s="33"/>
      <c r="M11" s="33"/>
    </row>
    <row r="12" spans="1:13" s="24" customFormat="1" ht="72">
      <c r="A12" s="36" t="s">
        <v>436</v>
      </c>
      <c r="B12" s="103">
        <v>200</v>
      </c>
      <c r="C12" s="112" t="s">
        <v>405</v>
      </c>
      <c r="D12" s="32">
        <f>D15+D20</f>
        <v>739200</v>
      </c>
      <c r="E12" s="34">
        <f>E15+E21</f>
        <v>739007.8200000001</v>
      </c>
      <c r="F12" s="111">
        <f>D12-E12</f>
        <v>192.1799999999348</v>
      </c>
      <c r="G12" s="33"/>
      <c r="H12" s="33"/>
      <c r="I12" s="33"/>
      <c r="J12" s="33"/>
      <c r="K12" s="33"/>
      <c r="L12" s="33"/>
      <c r="M12" s="33"/>
    </row>
    <row r="13" spans="1:13" s="24" customFormat="1" ht="31.5" customHeight="1">
      <c r="A13" s="36" t="s">
        <v>437</v>
      </c>
      <c r="B13" s="103">
        <v>200</v>
      </c>
      <c r="C13" s="112" t="s">
        <v>406</v>
      </c>
      <c r="D13" s="32">
        <f>D16+D21</f>
        <v>739200</v>
      </c>
      <c r="E13" s="34">
        <v>739007.82</v>
      </c>
      <c r="F13" s="111">
        <f>D13-E13</f>
        <v>192.18000000005122</v>
      </c>
      <c r="G13" s="33"/>
      <c r="H13" s="33"/>
      <c r="I13" s="33"/>
      <c r="J13" s="33"/>
      <c r="K13" s="33"/>
      <c r="L13" s="33"/>
      <c r="M13" s="33"/>
    </row>
    <row r="14" spans="1:13" s="24" customFormat="1" ht="12.75">
      <c r="A14" s="36" t="s">
        <v>131</v>
      </c>
      <c r="B14" s="103">
        <v>200</v>
      </c>
      <c r="C14" s="112" t="s">
        <v>132</v>
      </c>
      <c r="D14" s="32">
        <f>D15</f>
        <v>716500</v>
      </c>
      <c r="E14" s="34">
        <f>E15</f>
        <v>716457.18</v>
      </c>
      <c r="F14" s="111">
        <f t="shared" si="0"/>
        <v>42.81999999994878</v>
      </c>
      <c r="G14" s="33"/>
      <c r="H14" s="33"/>
      <c r="I14" s="33"/>
      <c r="J14" s="33"/>
      <c r="K14" s="33"/>
      <c r="L14" s="33"/>
      <c r="M14" s="33"/>
    </row>
    <row r="15" spans="1:13" s="24" customFormat="1" ht="12.75">
      <c r="A15" s="36" t="s">
        <v>133</v>
      </c>
      <c r="B15" s="103">
        <v>200</v>
      </c>
      <c r="C15" s="112" t="s">
        <v>134</v>
      </c>
      <c r="D15" s="32">
        <f>D17+D18</f>
        <v>716500</v>
      </c>
      <c r="E15" s="34">
        <f>E16</f>
        <v>716457.18</v>
      </c>
      <c r="F15" s="111">
        <f t="shared" si="0"/>
        <v>42.81999999994878</v>
      </c>
      <c r="G15" s="33"/>
      <c r="H15" s="33"/>
      <c r="I15" s="33"/>
      <c r="J15" s="33"/>
      <c r="K15" s="33"/>
      <c r="L15" s="33"/>
      <c r="M15" s="33"/>
    </row>
    <row r="16" spans="1:13" s="24" customFormat="1" ht="23.25" customHeight="1">
      <c r="A16" s="36" t="s">
        <v>135</v>
      </c>
      <c r="B16" s="103">
        <v>200</v>
      </c>
      <c r="C16" s="112" t="s">
        <v>136</v>
      </c>
      <c r="D16" s="32">
        <f>D17+D18</f>
        <v>716500</v>
      </c>
      <c r="E16" s="34">
        <f>E17+E18</f>
        <v>716457.18</v>
      </c>
      <c r="F16" s="111">
        <f t="shared" si="0"/>
        <v>42.81999999994878</v>
      </c>
      <c r="G16" s="33"/>
      <c r="H16" s="33"/>
      <c r="I16" s="33"/>
      <c r="J16" s="33"/>
      <c r="K16" s="33"/>
      <c r="L16" s="33"/>
      <c r="M16" s="33"/>
    </row>
    <row r="17" spans="1:13" s="24" customFormat="1" ht="12.75">
      <c r="A17" s="36" t="s">
        <v>137</v>
      </c>
      <c r="B17" s="103">
        <v>200</v>
      </c>
      <c r="C17" s="112" t="s">
        <v>138</v>
      </c>
      <c r="D17" s="32">
        <f>503000+37200</f>
        <v>540200</v>
      </c>
      <c r="E17" s="32">
        <f>470864.53+15000+4995+19581+29724.67</f>
        <v>540165.2000000001</v>
      </c>
      <c r="F17" s="111">
        <f t="shared" si="0"/>
        <v>34.79999999993015</v>
      </c>
      <c r="G17" s="33"/>
      <c r="H17" s="33"/>
      <c r="I17" s="33"/>
      <c r="J17" s="33"/>
      <c r="K17" s="33"/>
      <c r="L17" s="33"/>
      <c r="M17" s="33"/>
    </row>
    <row r="18" spans="1:13" s="24" customFormat="1" ht="12.75">
      <c r="A18" s="36" t="s">
        <v>139</v>
      </c>
      <c r="B18" s="103">
        <v>200</v>
      </c>
      <c r="C18" s="112" t="s">
        <v>140</v>
      </c>
      <c r="D18" s="32">
        <f>170700+5600</f>
        <v>176300</v>
      </c>
      <c r="E18" s="32">
        <f>164340.41+11951.57</f>
        <v>176291.98</v>
      </c>
      <c r="F18" s="111">
        <f t="shared" si="0"/>
        <v>8.019999999989523</v>
      </c>
      <c r="G18" s="33"/>
      <c r="H18" s="33"/>
      <c r="I18" s="33"/>
      <c r="J18" s="33"/>
      <c r="K18" s="33"/>
      <c r="L18" s="33"/>
      <c r="M18" s="33"/>
    </row>
    <row r="19" spans="1:13" s="24" customFormat="1" ht="24">
      <c r="A19" s="36" t="s">
        <v>141</v>
      </c>
      <c r="B19" s="103">
        <v>200</v>
      </c>
      <c r="C19" s="112" t="s">
        <v>142</v>
      </c>
      <c r="D19" s="32">
        <f>D20</f>
        <v>22700</v>
      </c>
      <c r="E19" s="34">
        <f>E20</f>
        <v>22550.64</v>
      </c>
      <c r="F19" s="111">
        <f t="shared" si="0"/>
        <v>149.36000000000058</v>
      </c>
      <c r="G19" s="33"/>
      <c r="H19" s="33"/>
      <c r="I19" s="33"/>
      <c r="J19" s="33"/>
      <c r="K19" s="33"/>
      <c r="L19" s="33"/>
      <c r="M19" s="33"/>
    </row>
    <row r="20" spans="1:13" s="24" customFormat="1" ht="12.75">
      <c r="A20" s="36" t="s">
        <v>133</v>
      </c>
      <c r="B20" s="103">
        <v>200</v>
      </c>
      <c r="C20" s="112" t="s">
        <v>143</v>
      </c>
      <c r="D20" s="32">
        <f>D21</f>
        <v>22700</v>
      </c>
      <c r="E20" s="34">
        <f>E21</f>
        <v>22550.64</v>
      </c>
      <c r="F20" s="111">
        <f t="shared" si="0"/>
        <v>149.36000000000058</v>
      </c>
      <c r="G20" s="33"/>
      <c r="H20" s="33"/>
      <c r="I20" s="33"/>
      <c r="J20" s="33"/>
      <c r="K20" s="33"/>
      <c r="L20" s="33"/>
      <c r="M20" s="33"/>
    </row>
    <row r="21" spans="1:13" s="24" customFormat="1" ht="24.75" customHeight="1">
      <c r="A21" s="36" t="s">
        <v>135</v>
      </c>
      <c r="B21" s="103">
        <v>200</v>
      </c>
      <c r="C21" s="112" t="s">
        <v>144</v>
      </c>
      <c r="D21" s="32">
        <f>D22+D23</f>
        <v>22700</v>
      </c>
      <c r="E21" s="34">
        <f>E22+E23</f>
        <v>22550.64</v>
      </c>
      <c r="F21" s="111">
        <f t="shared" si="0"/>
        <v>149.36000000000058</v>
      </c>
      <c r="G21" s="33"/>
      <c r="H21" s="33"/>
      <c r="I21" s="33"/>
      <c r="J21" s="33"/>
      <c r="K21" s="33"/>
      <c r="L21" s="33"/>
      <c r="M21" s="33"/>
    </row>
    <row r="22" spans="1:13" s="24" customFormat="1" ht="12.75">
      <c r="A22" s="36" t="s">
        <v>145</v>
      </c>
      <c r="B22" s="103">
        <v>200</v>
      </c>
      <c r="C22" s="112" t="s">
        <v>146</v>
      </c>
      <c r="D22" s="32">
        <v>17400</v>
      </c>
      <c r="E22" s="32">
        <v>17320</v>
      </c>
      <c r="F22" s="111">
        <f t="shared" si="0"/>
        <v>80</v>
      </c>
      <c r="G22" s="33"/>
      <c r="H22" s="33"/>
      <c r="I22" s="33"/>
      <c r="J22" s="33"/>
      <c r="K22" s="33"/>
      <c r="L22" s="33"/>
      <c r="M22" s="33"/>
    </row>
    <row r="23" spans="1:13" s="24" customFormat="1" ht="12.75">
      <c r="A23" s="36" t="s">
        <v>147</v>
      </c>
      <c r="B23" s="103">
        <v>200</v>
      </c>
      <c r="C23" s="112" t="s">
        <v>148</v>
      </c>
      <c r="D23" s="32">
        <v>5300</v>
      </c>
      <c r="E23" s="32">
        <v>5230.64</v>
      </c>
      <c r="F23" s="111">
        <f>D23-E23</f>
        <v>69.35999999999967</v>
      </c>
      <c r="G23" s="33"/>
      <c r="H23" s="33"/>
      <c r="I23" s="33"/>
      <c r="J23" s="33"/>
      <c r="K23" s="33"/>
      <c r="L23" s="33"/>
      <c r="M23" s="33"/>
    </row>
    <row r="24" spans="1:13" s="24" customFormat="1" ht="69.75" customHeight="1">
      <c r="A24" s="131" t="s">
        <v>149</v>
      </c>
      <c r="B24" s="103">
        <v>200</v>
      </c>
      <c r="C24" s="112" t="s">
        <v>150</v>
      </c>
      <c r="D24" s="137">
        <f>D25+D65</f>
        <v>2982700</v>
      </c>
      <c r="E24" s="138">
        <f>E25+E65</f>
        <v>2981840.36</v>
      </c>
      <c r="F24" s="139">
        <f t="shared" si="0"/>
        <v>859.6400000001304</v>
      </c>
      <c r="G24" s="37"/>
      <c r="H24" s="37"/>
      <c r="I24" s="33"/>
      <c r="J24" s="33"/>
      <c r="K24" s="33"/>
      <c r="L24" s="33"/>
      <c r="M24" s="33"/>
    </row>
    <row r="25" spans="1:13" s="24" customFormat="1" ht="60">
      <c r="A25" s="36" t="s">
        <v>151</v>
      </c>
      <c r="B25" s="103">
        <v>200</v>
      </c>
      <c r="C25" s="112" t="s">
        <v>152</v>
      </c>
      <c r="D25" s="32">
        <f>D26</f>
        <v>2942400</v>
      </c>
      <c r="E25" s="34">
        <f>E26</f>
        <v>2941540.36</v>
      </c>
      <c r="F25" s="111">
        <f t="shared" si="0"/>
        <v>859.6400000001304</v>
      </c>
      <c r="G25" s="33"/>
      <c r="H25" s="33"/>
      <c r="I25" s="33"/>
      <c r="J25" s="33"/>
      <c r="K25" s="33"/>
      <c r="L25" s="33"/>
      <c r="M25" s="33"/>
    </row>
    <row r="26" spans="1:13" s="24" customFormat="1" ht="12.75">
      <c r="A26" s="36" t="s">
        <v>153</v>
      </c>
      <c r="B26" s="103">
        <v>200</v>
      </c>
      <c r="C26" s="112" t="s">
        <v>154</v>
      </c>
      <c r="D26" s="32">
        <f>D29+D33+D39+D47+D59+D62</f>
        <v>2942400</v>
      </c>
      <c r="E26" s="34">
        <f>E29+E33+E39+E47+E59+E62</f>
        <v>2941540.36</v>
      </c>
      <c r="F26" s="111">
        <f t="shared" si="0"/>
        <v>859.6400000001304</v>
      </c>
      <c r="G26" s="33"/>
      <c r="H26" s="33"/>
      <c r="I26" s="33"/>
      <c r="J26" s="33"/>
      <c r="K26" s="33"/>
      <c r="L26" s="33"/>
      <c r="M26" s="33"/>
    </row>
    <row r="27" spans="1:13" s="24" customFormat="1" ht="72">
      <c r="A27" s="36" t="s">
        <v>436</v>
      </c>
      <c r="B27" s="103">
        <v>200</v>
      </c>
      <c r="C27" s="112" t="s">
        <v>407</v>
      </c>
      <c r="D27" s="32">
        <v>2942400</v>
      </c>
      <c r="E27" s="34">
        <v>2941540.36</v>
      </c>
      <c r="F27" s="111">
        <f>D27-E27</f>
        <v>859.6400000001304</v>
      </c>
      <c r="G27" s="33"/>
      <c r="H27" s="33"/>
      <c r="I27" s="33"/>
      <c r="J27" s="33"/>
      <c r="K27" s="33"/>
      <c r="L27" s="33"/>
      <c r="M27" s="33"/>
    </row>
    <row r="28" spans="1:13" s="24" customFormat="1" ht="36">
      <c r="A28" s="36" t="s">
        <v>437</v>
      </c>
      <c r="B28" s="103">
        <v>200</v>
      </c>
      <c r="C28" s="112" t="s">
        <v>408</v>
      </c>
      <c r="D28" s="32">
        <v>2942400</v>
      </c>
      <c r="E28" s="34">
        <v>2941540.36</v>
      </c>
      <c r="F28" s="111">
        <v>859.64</v>
      </c>
      <c r="G28" s="33"/>
      <c r="H28" s="33"/>
      <c r="I28" s="33"/>
      <c r="J28" s="33"/>
      <c r="K28" s="33"/>
      <c r="L28" s="33"/>
      <c r="M28" s="33"/>
    </row>
    <row r="29" spans="1:13" s="24" customFormat="1" ht="12.75">
      <c r="A29" s="36" t="s">
        <v>131</v>
      </c>
      <c r="B29" s="103">
        <v>200</v>
      </c>
      <c r="C29" s="112" t="s">
        <v>155</v>
      </c>
      <c r="D29" s="34">
        <f>D30</f>
        <v>2102800</v>
      </c>
      <c r="E29" s="34">
        <f>E30</f>
        <v>2102691.13</v>
      </c>
      <c r="F29" s="111">
        <f t="shared" si="0"/>
        <v>108.87000000011176</v>
      </c>
      <c r="G29" s="33"/>
      <c r="H29" s="33"/>
      <c r="I29" s="33"/>
      <c r="J29" s="33"/>
      <c r="K29" s="33"/>
      <c r="L29" s="33"/>
      <c r="M29" s="33"/>
    </row>
    <row r="30" spans="1:13" s="24" customFormat="1" ht="24">
      <c r="A30" s="36" t="s">
        <v>156</v>
      </c>
      <c r="B30" s="103">
        <v>200</v>
      </c>
      <c r="C30" s="112" t="s">
        <v>157</v>
      </c>
      <c r="D30" s="34">
        <f>D31+D32</f>
        <v>2102800</v>
      </c>
      <c r="E30" s="34">
        <f>E31+E32</f>
        <v>2102691.13</v>
      </c>
      <c r="F30" s="111">
        <f t="shared" si="0"/>
        <v>108.87000000011176</v>
      </c>
      <c r="G30" s="33"/>
      <c r="H30" s="33"/>
      <c r="I30" s="33"/>
      <c r="J30" s="33"/>
      <c r="K30" s="33"/>
      <c r="L30" s="33"/>
      <c r="M30" s="33"/>
    </row>
    <row r="31" spans="1:13" s="24" customFormat="1" ht="12.75">
      <c r="A31" s="36" t="s">
        <v>137</v>
      </c>
      <c r="B31" s="103">
        <v>200</v>
      </c>
      <c r="C31" s="112" t="s">
        <v>158</v>
      </c>
      <c r="D31" s="32">
        <f>1409400+166000</f>
        <v>1575400</v>
      </c>
      <c r="E31" s="32">
        <f>1341007.4+46000+1428.96+10724+133233.63+42916.94</f>
        <v>1575310.9299999997</v>
      </c>
      <c r="F31" s="111">
        <f t="shared" si="0"/>
        <v>89.07000000029802</v>
      </c>
      <c r="G31" s="33"/>
      <c r="H31" s="33"/>
      <c r="I31" s="33"/>
      <c r="J31" s="33"/>
      <c r="K31" s="33"/>
      <c r="L31" s="33"/>
      <c r="M31" s="33"/>
    </row>
    <row r="32" spans="1:13" s="24" customFormat="1" ht="12.75">
      <c r="A32" s="36" t="s">
        <v>147</v>
      </c>
      <c r="B32" s="103">
        <v>200</v>
      </c>
      <c r="C32" s="112" t="s">
        <v>159</v>
      </c>
      <c r="D32" s="32">
        <f>507200+20200</f>
        <v>527400</v>
      </c>
      <c r="E32" s="32">
        <f>480009.77+28991.84+13960.65+4417.94</f>
        <v>527380.2000000001</v>
      </c>
      <c r="F32" s="111">
        <f t="shared" si="0"/>
        <v>19.79999999993015</v>
      </c>
      <c r="G32" s="33"/>
      <c r="H32" s="33"/>
      <c r="I32" s="33"/>
      <c r="J32" s="33"/>
      <c r="K32" s="33"/>
      <c r="L32" s="33"/>
      <c r="M32" s="33"/>
    </row>
    <row r="33" spans="1:13" s="24" customFormat="1" ht="24">
      <c r="A33" s="36" t="s">
        <v>141</v>
      </c>
      <c r="B33" s="103">
        <v>200</v>
      </c>
      <c r="C33" s="112" t="s">
        <v>160</v>
      </c>
      <c r="D33" s="32">
        <f>D34</f>
        <v>25000</v>
      </c>
      <c r="E33" s="34">
        <f>E34</f>
        <v>24917.68</v>
      </c>
      <c r="F33" s="111">
        <f t="shared" si="0"/>
        <v>82.31999999999971</v>
      </c>
      <c r="G33" s="33"/>
      <c r="H33" s="33"/>
      <c r="I33" s="33"/>
      <c r="J33" s="33"/>
      <c r="K33" s="33"/>
      <c r="L33" s="33"/>
      <c r="M33" s="33"/>
    </row>
    <row r="34" spans="1:13" s="24" customFormat="1" ht="24">
      <c r="A34" s="36" t="s">
        <v>156</v>
      </c>
      <c r="B34" s="103">
        <v>200</v>
      </c>
      <c r="C34" s="112" t="s">
        <v>161</v>
      </c>
      <c r="D34" s="32">
        <f>D35+D36</f>
        <v>25000</v>
      </c>
      <c r="E34" s="34">
        <f>E35+E36</f>
        <v>24917.68</v>
      </c>
      <c r="F34" s="111">
        <f t="shared" si="0"/>
        <v>82.31999999999971</v>
      </c>
      <c r="G34" s="33"/>
      <c r="H34" s="33"/>
      <c r="I34" s="33"/>
      <c r="J34" s="33"/>
      <c r="K34" s="33"/>
      <c r="L34" s="33"/>
      <c r="M34" s="33"/>
    </row>
    <row r="35" spans="1:13" s="24" customFormat="1" ht="12.75">
      <c r="A35" s="36" t="s">
        <v>145</v>
      </c>
      <c r="B35" s="103">
        <v>200</v>
      </c>
      <c r="C35" s="112" t="s">
        <v>162</v>
      </c>
      <c r="D35" s="32">
        <f>33300-14100</f>
        <v>19200</v>
      </c>
      <c r="E35" s="32">
        <v>19138</v>
      </c>
      <c r="F35" s="111">
        <f t="shared" si="0"/>
        <v>62</v>
      </c>
      <c r="G35" s="33"/>
      <c r="H35" s="33"/>
      <c r="I35" s="33"/>
      <c r="J35" s="33"/>
      <c r="K35" s="33"/>
      <c r="L35" s="33"/>
      <c r="M35" s="33"/>
    </row>
    <row r="36" spans="1:13" s="24" customFormat="1" ht="12.75">
      <c r="A36" s="36" t="s">
        <v>147</v>
      </c>
      <c r="B36" s="103">
        <v>200</v>
      </c>
      <c r="C36" s="112" t="s">
        <v>163</v>
      </c>
      <c r="D36" s="32">
        <f>7800-2000</f>
        <v>5800</v>
      </c>
      <c r="E36" s="32">
        <v>5779.68</v>
      </c>
      <c r="F36" s="111">
        <f t="shared" si="0"/>
        <v>20.31999999999971</v>
      </c>
      <c r="G36" s="33"/>
      <c r="H36" s="33"/>
      <c r="I36" s="33"/>
      <c r="J36" s="33"/>
      <c r="K36" s="33"/>
      <c r="L36" s="33"/>
      <c r="M36" s="33"/>
    </row>
    <row r="37" spans="1:13" s="24" customFormat="1" ht="24">
      <c r="A37" s="36" t="s">
        <v>438</v>
      </c>
      <c r="B37" s="103">
        <v>200</v>
      </c>
      <c r="C37" s="112" t="s">
        <v>409</v>
      </c>
      <c r="D37" s="32">
        <v>219800</v>
      </c>
      <c r="E37" s="32">
        <v>219517</v>
      </c>
      <c r="F37" s="111">
        <v>283</v>
      </c>
      <c r="G37" s="33"/>
      <c r="H37" s="33"/>
      <c r="I37" s="33"/>
      <c r="J37" s="33"/>
      <c r="K37" s="33"/>
      <c r="L37" s="33"/>
      <c r="M37" s="33"/>
    </row>
    <row r="38" spans="1:13" s="24" customFormat="1" ht="24">
      <c r="A38" s="36" t="s">
        <v>439</v>
      </c>
      <c r="B38" s="103">
        <v>200</v>
      </c>
      <c r="C38" s="112" t="s">
        <v>410</v>
      </c>
      <c r="D38" s="32">
        <v>219800</v>
      </c>
      <c r="E38" s="32">
        <v>219517</v>
      </c>
      <c r="F38" s="111">
        <v>283</v>
      </c>
      <c r="G38" s="33"/>
      <c r="H38" s="33"/>
      <c r="I38" s="33"/>
      <c r="J38" s="33"/>
      <c r="K38" s="33"/>
      <c r="L38" s="33"/>
      <c r="M38" s="33"/>
    </row>
    <row r="39" spans="1:13" s="24" customFormat="1" ht="36">
      <c r="A39" s="36" t="s">
        <v>164</v>
      </c>
      <c r="B39" s="103">
        <v>200</v>
      </c>
      <c r="C39" s="112" t="s">
        <v>165</v>
      </c>
      <c r="D39" s="34">
        <f>D41+D45</f>
        <v>219800</v>
      </c>
      <c r="E39" s="34">
        <f>E41+E45</f>
        <v>219517</v>
      </c>
      <c r="F39" s="111">
        <f t="shared" si="0"/>
        <v>283</v>
      </c>
      <c r="G39" s="33"/>
      <c r="H39" s="33"/>
      <c r="I39" s="33"/>
      <c r="J39" s="33"/>
      <c r="K39" s="33"/>
      <c r="L39" s="33"/>
      <c r="M39" s="33"/>
    </row>
    <row r="40" spans="1:13" s="24" customFormat="1" ht="12.75">
      <c r="A40" s="36" t="s">
        <v>133</v>
      </c>
      <c r="B40" s="103">
        <v>200</v>
      </c>
      <c r="C40" s="112" t="s">
        <v>412</v>
      </c>
      <c r="D40" s="34">
        <v>205900</v>
      </c>
      <c r="E40" s="34">
        <v>205691</v>
      </c>
      <c r="F40" s="111">
        <v>209</v>
      </c>
      <c r="G40" s="33"/>
      <c r="H40" s="33"/>
      <c r="I40" s="33"/>
      <c r="J40" s="33"/>
      <c r="K40" s="33"/>
      <c r="L40" s="33"/>
      <c r="M40" s="33"/>
    </row>
    <row r="41" spans="1:13" s="24" customFormat="1" ht="12.75">
      <c r="A41" s="36" t="s">
        <v>166</v>
      </c>
      <c r="B41" s="103">
        <v>200</v>
      </c>
      <c r="C41" s="112" t="s">
        <v>167</v>
      </c>
      <c r="D41" s="34">
        <f>D42+D44+D43</f>
        <v>205900</v>
      </c>
      <c r="E41" s="34">
        <f>E42+E43+E44</f>
        <v>205691</v>
      </c>
      <c r="F41" s="111">
        <f t="shared" si="0"/>
        <v>209</v>
      </c>
      <c r="G41" s="33"/>
      <c r="H41" s="33"/>
      <c r="I41" s="33"/>
      <c r="J41" s="33"/>
      <c r="K41" s="33"/>
      <c r="L41" s="33"/>
      <c r="M41" s="33"/>
    </row>
    <row r="42" spans="1:13" s="24" customFormat="1" ht="12.75">
      <c r="A42" s="36" t="s">
        <v>168</v>
      </c>
      <c r="B42" s="103">
        <v>200</v>
      </c>
      <c r="C42" s="112" t="s">
        <v>169</v>
      </c>
      <c r="D42" s="32">
        <f>76200+3200</f>
        <v>79400</v>
      </c>
      <c r="E42" s="32">
        <f>71599.26+3539.98+4168.94</f>
        <v>79308.18</v>
      </c>
      <c r="F42" s="111">
        <f t="shared" si="0"/>
        <v>91.82000000000698</v>
      </c>
      <c r="G42" s="33"/>
      <c r="H42" s="33"/>
      <c r="I42" s="33"/>
      <c r="J42" s="33"/>
      <c r="K42" s="33"/>
      <c r="L42" s="33"/>
      <c r="M42" s="33"/>
    </row>
    <row r="43" spans="1:13" s="24" customFormat="1" ht="12.75">
      <c r="A43" s="36" t="s">
        <v>170</v>
      </c>
      <c r="B43" s="103">
        <v>200</v>
      </c>
      <c r="C43" s="112" t="s">
        <v>171</v>
      </c>
      <c r="D43" s="32">
        <f>17600+700</f>
        <v>18300</v>
      </c>
      <c r="E43" s="32">
        <f>17516+700</f>
        <v>18216</v>
      </c>
      <c r="F43" s="111">
        <f t="shared" si="0"/>
        <v>84</v>
      </c>
      <c r="G43" s="33"/>
      <c r="H43" s="33"/>
      <c r="I43" s="33"/>
      <c r="J43" s="33"/>
      <c r="K43" s="33"/>
      <c r="L43" s="33"/>
      <c r="M43" s="33"/>
    </row>
    <row r="44" spans="1:13" s="24" customFormat="1" ht="12.75">
      <c r="A44" s="36" t="s">
        <v>172</v>
      </c>
      <c r="B44" s="103">
        <v>200</v>
      </c>
      <c r="C44" s="112" t="s">
        <v>173</v>
      </c>
      <c r="D44" s="32">
        <f>93000+15200</f>
        <v>108200</v>
      </c>
      <c r="E44" s="32">
        <f>87342.78+241.2+17082.84+3500</f>
        <v>108166.81999999999</v>
      </c>
      <c r="F44" s="111">
        <f t="shared" si="0"/>
        <v>33.18000000000757</v>
      </c>
      <c r="G44" s="33"/>
      <c r="H44" s="33"/>
      <c r="I44" s="33"/>
      <c r="J44" s="33"/>
      <c r="K44" s="33"/>
      <c r="L44" s="33"/>
      <c r="M44" s="33"/>
    </row>
    <row r="45" spans="1:13" s="24" customFormat="1" ht="12.75">
      <c r="A45" s="38" t="s">
        <v>174</v>
      </c>
      <c r="B45" s="104">
        <v>200</v>
      </c>
      <c r="C45" s="113" t="s">
        <v>175</v>
      </c>
      <c r="D45" s="39">
        <f>D46</f>
        <v>13900</v>
      </c>
      <c r="E45" s="39">
        <f>E46</f>
        <v>13826</v>
      </c>
      <c r="F45" s="114">
        <f t="shared" si="0"/>
        <v>74</v>
      </c>
      <c r="G45" s="33"/>
      <c r="H45" s="33"/>
      <c r="I45" s="33"/>
      <c r="J45" s="33"/>
      <c r="K45" s="33"/>
      <c r="L45" s="33"/>
      <c r="M45" s="33"/>
    </row>
    <row r="46" spans="1:13" s="24" customFormat="1" ht="12.75">
      <c r="A46" s="38" t="s">
        <v>176</v>
      </c>
      <c r="B46" s="104">
        <v>200</v>
      </c>
      <c r="C46" s="113" t="s">
        <v>177</v>
      </c>
      <c r="D46" s="40">
        <v>13900</v>
      </c>
      <c r="E46" s="40">
        <v>13826</v>
      </c>
      <c r="F46" s="114">
        <f t="shared" si="0"/>
        <v>74</v>
      </c>
      <c r="G46" s="33"/>
      <c r="H46" s="33"/>
      <c r="I46" s="33"/>
      <c r="J46" s="33"/>
      <c r="K46" s="33"/>
      <c r="L46" s="33"/>
      <c r="M46" s="33"/>
    </row>
    <row r="47" spans="1:13" s="24" customFormat="1" ht="35.25" customHeight="1">
      <c r="A47" s="38" t="s">
        <v>178</v>
      </c>
      <c r="B47" s="104">
        <v>200</v>
      </c>
      <c r="C47" s="113" t="s">
        <v>179</v>
      </c>
      <c r="D47" s="39">
        <f>D49+D55</f>
        <v>561900</v>
      </c>
      <c r="E47" s="39">
        <f>E49+E55</f>
        <v>561667.89</v>
      </c>
      <c r="F47" s="114">
        <f t="shared" si="0"/>
        <v>232.10999999998603</v>
      </c>
      <c r="G47" s="33"/>
      <c r="H47" s="33"/>
      <c r="I47" s="33"/>
      <c r="J47" s="33"/>
      <c r="K47" s="33"/>
      <c r="L47" s="33"/>
      <c r="M47" s="33"/>
    </row>
    <row r="48" spans="1:13" s="24" customFormat="1" ht="18" customHeight="1">
      <c r="A48" s="38" t="s">
        <v>133</v>
      </c>
      <c r="B48" s="104">
        <v>200</v>
      </c>
      <c r="C48" s="113" t="s">
        <v>411</v>
      </c>
      <c r="D48" s="39">
        <v>321600</v>
      </c>
      <c r="E48" s="39">
        <v>321405.49</v>
      </c>
      <c r="F48" s="114">
        <v>194.51</v>
      </c>
      <c r="G48" s="33"/>
      <c r="H48" s="33"/>
      <c r="I48" s="33"/>
      <c r="J48" s="33"/>
      <c r="K48" s="33"/>
      <c r="L48" s="33"/>
      <c r="M48" s="33"/>
    </row>
    <row r="49" spans="1:13" s="24" customFormat="1" ht="12.75">
      <c r="A49" s="38" t="s">
        <v>166</v>
      </c>
      <c r="B49" s="104">
        <v>200</v>
      </c>
      <c r="C49" s="113" t="s">
        <v>180</v>
      </c>
      <c r="D49" s="39">
        <f>D51+D52+D53+D54+D50</f>
        <v>321600</v>
      </c>
      <c r="E49" s="39">
        <f>E51+E52+E53+E54+E50</f>
        <v>321405.49000000005</v>
      </c>
      <c r="F49" s="114">
        <f t="shared" si="0"/>
        <v>194.5099999999511</v>
      </c>
      <c r="G49" s="33"/>
      <c r="H49" s="33"/>
      <c r="I49" s="33"/>
      <c r="J49" s="33"/>
      <c r="K49" s="33"/>
      <c r="L49" s="33"/>
      <c r="M49" s="33"/>
    </row>
    <row r="50" spans="1:13" s="24" customFormat="1" ht="12.75">
      <c r="A50" s="38" t="s">
        <v>168</v>
      </c>
      <c r="B50" s="104">
        <v>200</v>
      </c>
      <c r="C50" s="113" t="s">
        <v>181</v>
      </c>
      <c r="D50" s="39">
        <f>1000+200</f>
        <v>1200</v>
      </c>
      <c r="E50" s="39">
        <f>936.07+218.25</f>
        <v>1154.3200000000002</v>
      </c>
      <c r="F50" s="114">
        <f t="shared" si="0"/>
        <v>45.679999999999836</v>
      </c>
      <c r="G50" s="33"/>
      <c r="H50" s="33"/>
      <c r="I50" s="33"/>
      <c r="J50" s="33"/>
      <c r="K50" s="33"/>
      <c r="L50" s="33"/>
      <c r="M50" s="33"/>
    </row>
    <row r="51" spans="1:13" s="24" customFormat="1" ht="12.75">
      <c r="A51" s="38" t="s">
        <v>182</v>
      </c>
      <c r="B51" s="104">
        <v>200</v>
      </c>
      <c r="C51" s="113" t="s">
        <v>183</v>
      </c>
      <c r="D51" s="40">
        <f>1000-1000</f>
        <v>0</v>
      </c>
      <c r="E51" s="40">
        <v>0</v>
      </c>
      <c r="F51" s="114">
        <f t="shared" si="0"/>
        <v>0</v>
      </c>
      <c r="G51" s="33"/>
      <c r="H51" s="33"/>
      <c r="I51" s="33"/>
      <c r="J51" s="33"/>
      <c r="K51" s="33"/>
      <c r="L51" s="33"/>
      <c r="M51" s="33"/>
    </row>
    <row r="52" spans="1:13" s="24" customFormat="1" ht="12.75">
      <c r="A52" s="38" t="s">
        <v>184</v>
      </c>
      <c r="B52" s="104">
        <v>200</v>
      </c>
      <c r="C52" s="113" t="s">
        <v>185</v>
      </c>
      <c r="D52" s="40">
        <f>17900+2100</f>
        <v>20000</v>
      </c>
      <c r="E52" s="40">
        <f>17852.1+1992+74.75</f>
        <v>19918.85</v>
      </c>
      <c r="F52" s="114">
        <f t="shared" si="0"/>
        <v>81.15000000000146</v>
      </c>
      <c r="G52" s="33"/>
      <c r="H52" s="33"/>
      <c r="I52" s="33"/>
      <c r="J52" s="33"/>
      <c r="K52" s="33"/>
      <c r="L52" s="33"/>
      <c r="M52" s="33"/>
    </row>
    <row r="53" spans="1:13" s="24" customFormat="1" ht="12.75">
      <c r="A53" s="38" t="s">
        <v>170</v>
      </c>
      <c r="B53" s="104">
        <v>200</v>
      </c>
      <c r="C53" s="113" t="s">
        <v>186</v>
      </c>
      <c r="D53" s="40">
        <v>204100</v>
      </c>
      <c r="E53" s="40">
        <f>204100</f>
        <v>204100</v>
      </c>
      <c r="F53" s="114">
        <f t="shared" si="0"/>
        <v>0</v>
      </c>
      <c r="G53" s="33"/>
      <c r="H53" s="33"/>
      <c r="I53" s="33"/>
      <c r="J53" s="33"/>
      <c r="K53" s="33"/>
      <c r="L53" s="33"/>
      <c r="M53" s="33"/>
    </row>
    <row r="54" spans="1:13" s="24" customFormat="1" ht="12.75">
      <c r="A54" s="38" t="s">
        <v>172</v>
      </c>
      <c r="B54" s="104">
        <v>200</v>
      </c>
      <c r="C54" s="113" t="s">
        <v>187</v>
      </c>
      <c r="D54" s="40">
        <f>81600+14700</f>
        <v>96300</v>
      </c>
      <c r="E54" s="40">
        <f>81582.32+10150+4500</f>
        <v>96232.32</v>
      </c>
      <c r="F54" s="114">
        <f t="shared" si="0"/>
        <v>67.67999999999302</v>
      </c>
      <c r="G54" s="33"/>
      <c r="H54" s="33"/>
      <c r="I54" s="33"/>
      <c r="J54" s="33"/>
      <c r="K54" s="33"/>
      <c r="L54" s="33"/>
      <c r="M54" s="33"/>
    </row>
    <row r="55" spans="1:13" s="24" customFormat="1" ht="12.75">
      <c r="A55" s="38" t="s">
        <v>174</v>
      </c>
      <c r="B55" s="104">
        <v>200</v>
      </c>
      <c r="C55" s="113" t="s">
        <v>188</v>
      </c>
      <c r="D55" s="39">
        <f>D56</f>
        <v>240300</v>
      </c>
      <c r="E55" s="39">
        <f>E56</f>
        <v>240262.4</v>
      </c>
      <c r="F55" s="114">
        <f t="shared" si="0"/>
        <v>37.60000000000582</v>
      </c>
      <c r="G55" s="33"/>
      <c r="H55" s="33"/>
      <c r="I55" s="33"/>
      <c r="J55" s="33"/>
      <c r="K55" s="33"/>
      <c r="L55" s="33"/>
      <c r="M55" s="33"/>
    </row>
    <row r="56" spans="1:13" s="24" customFormat="1" ht="24">
      <c r="A56" s="38" t="s">
        <v>189</v>
      </c>
      <c r="B56" s="104">
        <v>200</v>
      </c>
      <c r="C56" s="113" t="s">
        <v>190</v>
      </c>
      <c r="D56" s="40">
        <f>225700+14600</f>
        <v>240300</v>
      </c>
      <c r="E56" s="40">
        <f>223168.4+4493+675+11926</f>
        <v>240262.4</v>
      </c>
      <c r="F56" s="114">
        <f t="shared" si="0"/>
        <v>37.60000000000582</v>
      </c>
      <c r="G56" s="33"/>
      <c r="H56" s="33"/>
      <c r="I56" s="33"/>
      <c r="J56" s="33"/>
      <c r="K56" s="33"/>
      <c r="L56" s="33"/>
      <c r="M56" s="33"/>
    </row>
    <row r="57" spans="1:13" s="24" customFormat="1" ht="12.75">
      <c r="A57" s="38" t="s">
        <v>226</v>
      </c>
      <c r="B57" s="104">
        <v>200</v>
      </c>
      <c r="C57" s="113" t="s">
        <v>413</v>
      </c>
      <c r="D57" s="40">
        <v>32900</v>
      </c>
      <c r="E57" s="40">
        <v>32746.66</v>
      </c>
      <c r="F57" s="114">
        <f>D57-E57</f>
        <v>153.34000000000015</v>
      </c>
      <c r="G57" s="33"/>
      <c r="H57" s="33"/>
      <c r="I57" s="33"/>
      <c r="J57" s="33"/>
      <c r="K57" s="33"/>
      <c r="L57" s="33"/>
      <c r="M57" s="33"/>
    </row>
    <row r="58" spans="1:13" s="24" customFormat="1" ht="12.75">
      <c r="A58" s="38" t="s">
        <v>440</v>
      </c>
      <c r="B58" s="104">
        <v>200</v>
      </c>
      <c r="C58" s="113" t="s">
        <v>414</v>
      </c>
      <c r="D58" s="40">
        <v>32900</v>
      </c>
      <c r="E58" s="40">
        <v>32746.66</v>
      </c>
      <c r="F58" s="114">
        <f>D58-E58</f>
        <v>153.34000000000015</v>
      </c>
      <c r="G58" s="33"/>
      <c r="H58" s="33"/>
      <c r="I58" s="33"/>
      <c r="J58" s="33"/>
      <c r="K58" s="33"/>
      <c r="L58" s="33"/>
      <c r="M58" s="33"/>
    </row>
    <row r="59" spans="1:13" s="24" customFormat="1" ht="24">
      <c r="A59" s="38" t="s">
        <v>191</v>
      </c>
      <c r="B59" s="104">
        <v>200</v>
      </c>
      <c r="C59" s="113" t="s">
        <v>192</v>
      </c>
      <c r="D59" s="39">
        <f>D61</f>
        <v>1000</v>
      </c>
      <c r="E59" s="39">
        <f>E61</f>
        <v>866.9</v>
      </c>
      <c r="F59" s="114">
        <f t="shared" si="0"/>
        <v>133.10000000000002</v>
      </c>
      <c r="G59" s="33"/>
      <c r="H59" s="33"/>
      <c r="I59" s="33"/>
      <c r="J59" s="33"/>
      <c r="K59" s="33"/>
      <c r="L59" s="33"/>
      <c r="M59" s="33"/>
    </row>
    <row r="60" spans="1:13" s="24" customFormat="1" ht="12.75">
      <c r="A60" s="38" t="s">
        <v>133</v>
      </c>
      <c r="B60" s="104">
        <v>200</v>
      </c>
      <c r="C60" s="113" t="s">
        <v>415</v>
      </c>
      <c r="D60" s="40">
        <v>1000</v>
      </c>
      <c r="E60" s="40">
        <v>866.9</v>
      </c>
      <c r="F60" s="114">
        <f>D60-E60</f>
        <v>133.10000000000002</v>
      </c>
      <c r="G60" s="33"/>
      <c r="H60" s="33"/>
      <c r="I60" s="33"/>
      <c r="J60" s="33"/>
      <c r="K60" s="33"/>
      <c r="L60" s="33"/>
      <c r="M60" s="33"/>
    </row>
    <row r="61" spans="1:13" s="24" customFormat="1" ht="12.75">
      <c r="A61" s="38" t="s">
        <v>193</v>
      </c>
      <c r="B61" s="104">
        <v>200</v>
      </c>
      <c r="C61" s="113" t="s">
        <v>194</v>
      </c>
      <c r="D61" s="40">
        <v>1000</v>
      </c>
      <c r="E61" s="40">
        <v>866.9</v>
      </c>
      <c r="F61" s="114">
        <f t="shared" si="0"/>
        <v>133.10000000000002</v>
      </c>
      <c r="G61" s="33"/>
      <c r="H61" s="33"/>
      <c r="I61" s="33"/>
      <c r="J61" s="33"/>
      <c r="K61" s="33"/>
      <c r="L61" s="33"/>
      <c r="M61" s="33"/>
    </row>
    <row r="62" spans="1:13" s="24" customFormat="1" ht="24">
      <c r="A62" s="38" t="s">
        <v>195</v>
      </c>
      <c r="B62" s="104">
        <v>200</v>
      </c>
      <c r="C62" s="113" t="s">
        <v>196</v>
      </c>
      <c r="D62" s="39">
        <f>D64</f>
        <v>31900</v>
      </c>
      <c r="E62" s="39">
        <f>E64</f>
        <v>31879.760000000002</v>
      </c>
      <c r="F62" s="114">
        <f t="shared" si="0"/>
        <v>20.239999999997963</v>
      </c>
      <c r="G62" s="33"/>
      <c r="H62" s="33"/>
      <c r="I62" s="33"/>
      <c r="J62" s="33"/>
      <c r="K62" s="33"/>
      <c r="L62" s="33"/>
      <c r="M62" s="33"/>
    </row>
    <row r="63" spans="1:13" s="24" customFormat="1" ht="12.75">
      <c r="A63" s="38" t="s">
        <v>133</v>
      </c>
      <c r="B63" s="104">
        <v>200</v>
      </c>
      <c r="C63" s="113" t="s">
        <v>416</v>
      </c>
      <c r="D63" s="40">
        <v>31900</v>
      </c>
      <c r="E63" s="40">
        <f>31877.15+2.61</f>
        <v>31879.760000000002</v>
      </c>
      <c r="F63" s="114">
        <f>D63-E63</f>
        <v>20.239999999997963</v>
      </c>
      <c r="G63" s="33"/>
      <c r="H63" s="33"/>
      <c r="I63" s="33"/>
      <c r="J63" s="33"/>
      <c r="K63" s="33"/>
      <c r="L63" s="33"/>
      <c r="M63" s="33"/>
    </row>
    <row r="64" spans="1:13" s="24" customFormat="1" ht="12.75">
      <c r="A64" s="38" t="s">
        <v>193</v>
      </c>
      <c r="B64" s="104">
        <v>200</v>
      </c>
      <c r="C64" s="113" t="s">
        <v>197</v>
      </c>
      <c r="D64" s="40">
        <v>31900</v>
      </c>
      <c r="E64" s="40">
        <f>31877.15+2.61</f>
        <v>31879.760000000002</v>
      </c>
      <c r="F64" s="114">
        <f t="shared" si="0"/>
        <v>20.239999999997963</v>
      </c>
      <c r="G64" s="33"/>
      <c r="H64" s="33"/>
      <c r="I64" s="33"/>
      <c r="J64" s="33"/>
      <c r="K64" s="33"/>
      <c r="L64" s="33"/>
      <c r="M64" s="33"/>
    </row>
    <row r="65" spans="1:13" s="24" customFormat="1" ht="15" customHeight="1">
      <c r="A65" s="38" t="s">
        <v>198</v>
      </c>
      <c r="B65" s="104">
        <v>200</v>
      </c>
      <c r="C65" s="113" t="s">
        <v>199</v>
      </c>
      <c r="D65" s="34">
        <f>D66+D73</f>
        <v>40300</v>
      </c>
      <c r="E65" s="34">
        <f>E66+E73</f>
        <v>40300</v>
      </c>
      <c r="F65" s="114">
        <f t="shared" si="0"/>
        <v>0</v>
      </c>
      <c r="G65" s="33"/>
      <c r="H65" s="33"/>
      <c r="I65" s="33"/>
      <c r="J65" s="33"/>
      <c r="K65" s="33"/>
      <c r="L65" s="33"/>
      <c r="M65" s="33"/>
    </row>
    <row r="66" spans="1:13" s="24" customFormat="1" ht="105" customHeight="1">
      <c r="A66" s="38" t="s">
        <v>200</v>
      </c>
      <c r="B66" s="104">
        <v>200</v>
      </c>
      <c r="C66" s="113" t="s">
        <v>201</v>
      </c>
      <c r="D66" s="40">
        <v>200</v>
      </c>
      <c r="E66" s="39">
        <f>E67</f>
        <v>200</v>
      </c>
      <c r="F66" s="114">
        <f t="shared" si="0"/>
        <v>0</v>
      </c>
      <c r="G66" s="33"/>
      <c r="H66" s="33"/>
      <c r="I66" s="33"/>
      <c r="J66" s="33"/>
      <c r="K66" s="33"/>
      <c r="L66" s="33"/>
      <c r="M66" s="33"/>
    </row>
    <row r="67" spans="1:13" s="24" customFormat="1" ht="292.5" customHeight="1">
      <c r="A67" s="38" t="s">
        <v>441</v>
      </c>
      <c r="B67" s="104">
        <v>200</v>
      </c>
      <c r="C67" s="113" t="s">
        <v>202</v>
      </c>
      <c r="D67" s="40">
        <v>200</v>
      </c>
      <c r="E67" s="39">
        <f>E70</f>
        <v>200</v>
      </c>
      <c r="F67" s="114">
        <f t="shared" si="0"/>
        <v>0</v>
      </c>
      <c r="G67" s="33"/>
      <c r="H67" s="33"/>
      <c r="I67" s="33"/>
      <c r="J67" s="33"/>
      <c r="K67" s="33"/>
      <c r="L67" s="33"/>
      <c r="M67" s="33"/>
    </row>
    <row r="68" spans="1:13" s="24" customFormat="1" ht="22.5" customHeight="1">
      <c r="A68" s="36" t="s">
        <v>438</v>
      </c>
      <c r="B68" s="104">
        <v>200</v>
      </c>
      <c r="C68" s="113" t="s">
        <v>417</v>
      </c>
      <c r="D68" s="40">
        <v>200</v>
      </c>
      <c r="E68" s="39">
        <v>200</v>
      </c>
      <c r="F68" s="114">
        <v>0</v>
      </c>
      <c r="G68" s="33"/>
      <c r="H68" s="33"/>
      <c r="I68" s="33"/>
      <c r="J68" s="33"/>
      <c r="K68" s="33"/>
      <c r="L68" s="33"/>
      <c r="M68" s="33"/>
    </row>
    <row r="69" spans="1:13" s="24" customFormat="1" ht="23.25" customHeight="1">
      <c r="A69" s="36" t="s">
        <v>439</v>
      </c>
      <c r="B69" s="104">
        <v>200</v>
      </c>
      <c r="C69" s="113" t="s">
        <v>418</v>
      </c>
      <c r="D69" s="40">
        <v>200</v>
      </c>
      <c r="E69" s="39">
        <v>200</v>
      </c>
      <c r="F69" s="114">
        <v>0</v>
      </c>
      <c r="G69" s="33"/>
      <c r="H69" s="33"/>
      <c r="I69" s="33"/>
      <c r="J69" s="33"/>
      <c r="K69" s="33"/>
      <c r="L69" s="33"/>
      <c r="M69" s="33"/>
    </row>
    <row r="70" spans="1:13" s="24" customFormat="1" ht="34.5" customHeight="1">
      <c r="A70" s="38" t="s">
        <v>178</v>
      </c>
      <c r="B70" s="104">
        <v>200</v>
      </c>
      <c r="C70" s="113" t="s">
        <v>203</v>
      </c>
      <c r="D70" s="40">
        <v>200</v>
      </c>
      <c r="E70" s="39">
        <f>E71</f>
        <v>200</v>
      </c>
      <c r="F70" s="114">
        <f t="shared" si="0"/>
        <v>0</v>
      </c>
      <c r="G70" s="33"/>
      <c r="H70" s="33"/>
      <c r="I70" s="33"/>
      <c r="J70" s="33"/>
      <c r="K70" s="33"/>
      <c r="L70" s="33"/>
      <c r="M70" s="33"/>
    </row>
    <row r="71" spans="1:13" s="24" customFormat="1" ht="12.75">
      <c r="A71" s="38" t="s">
        <v>174</v>
      </c>
      <c r="B71" s="104">
        <v>200</v>
      </c>
      <c r="C71" s="113" t="s">
        <v>204</v>
      </c>
      <c r="D71" s="40">
        <v>200</v>
      </c>
      <c r="E71" s="39">
        <f>E72</f>
        <v>200</v>
      </c>
      <c r="F71" s="114">
        <f t="shared" si="0"/>
        <v>0</v>
      </c>
      <c r="G71" s="33"/>
      <c r="H71" s="33"/>
      <c r="I71" s="33"/>
      <c r="J71" s="33"/>
      <c r="K71" s="33"/>
      <c r="L71" s="33"/>
      <c r="M71" s="33"/>
    </row>
    <row r="72" spans="1:13" s="24" customFormat="1" ht="24">
      <c r="A72" s="38" t="s">
        <v>189</v>
      </c>
      <c r="B72" s="104">
        <v>200</v>
      </c>
      <c r="C72" s="113" t="s">
        <v>205</v>
      </c>
      <c r="D72" s="40">
        <v>200</v>
      </c>
      <c r="E72" s="39">
        <v>200</v>
      </c>
      <c r="F72" s="114">
        <f t="shared" si="0"/>
        <v>0</v>
      </c>
      <c r="G72" s="33"/>
      <c r="H72" s="33"/>
      <c r="I72" s="33"/>
      <c r="J72" s="33"/>
      <c r="K72" s="33"/>
      <c r="L72" s="33"/>
      <c r="M72" s="33"/>
    </row>
    <row r="73" spans="1:13" s="24" customFormat="1" ht="108" customHeight="1">
      <c r="A73" s="38" t="s">
        <v>206</v>
      </c>
      <c r="B73" s="104">
        <v>200</v>
      </c>
      <c r="C73" s="113" t="s">
        <v>207</v>
      </c>
      <c r="D73" s="39">
        <f>D75</f>
        <v>40100</v>
      </c>
      <c r="E73" s="39">
        <f>E75</f>
        <v>40100</v>
      </c>
      <c r="F73" s="114">
        <f t="shared" si="0"/>
        <v>0</v>
      </c>
      <c r="G73" s="33"/>
      <c r="H73" s="33"/>
      <c r="I73" s="33"/>
      <c r="J73" s="33"/>
      <c r="K73" s="33"/>
      <c r="L73" s="33"/>
      <c r="M73" s="33"/>
    </row>
    <row r="74" spans="1:13" s="24" customFormat="1" ht="13.5" customHeight="1">
      <c r="A74" s="38" t="s">
        <v>198</v>
      </c>
      <c r="B74" s="104">
        <v>200</v>
      </c>
      <c r="C74" s="113" t="s">
        <v>442</v>
      </c>
      <c r="D74" s="40">
        <v>40100</v>
      </c>
      <c r="E74" s="40">
        <f>36700+300+3100</f>
        <v>40100</v>
      </c>
      <c r="F74" s="114">
        <f>D74-E74</f>
        <v>0</v>
      </c>
      <c r="G74" s="33"/>
      <c r="H74" s="33"/>
      <c r="I74" s="33"/>
      <c r="J74" s="33"/>
      <c r="K74" s="33"/>
      <c r="L74" s="33"/>
      <c r="M74" s="33"/>
    </row>
    <row r="75" spans="1:13" s="24" customFormat="1" ht="12.75">
      <c r="A75" s="38" t="s">
        <v>208</v>
      </c>
      <c r="B75" s="104">
        <v>200</v>
      </c>
      <c r="C75" s="113" t="s">
        <v>209</v>
      </c>
      <c r="D75" s="39">
        <f aca="true" t="shared" si="1" ref="D75:E77">D76</f>
        <v>40100</v>
      </c>
      <c r="E75" s="39">
        <f t="shared" si="1"/>
        <v>40100</v>
      </c>
      <c r="F75" s="114">
        <f t="shared" si="0"/>
        <v>0</v>
      </c>
      <c r="G75" s="33"/>
      <c r="H75" s="33"/>
      <c r="I75" s="33"/>
      <c r="J75" s="33"/>
      <c r="K75" s="33"/>
      <c r="L75" s="33"/>
      <c r="M75" s="33"/>
    </row>
    <row r="76" spans="1:13" s="24" customFormat="1" ht="12.75">
      <c r="A76" s="38" t="s">
        <v>133</v>
      </c>
      <c r="B76" s="104">
        <v>200</v>
      </c>
      <c r="C76" s="113" t="s">
        <v>210</v>
      </c>
      <c r="D76" s="39">
        <f t="shared" si="1"/>
        <v>40100</v>
      </c>
      <c r="E76" s="39">
        <f t="shared" si="1"/>
        <v>40100</v>
      </c>
      <c r="F76" s="114">
        <f t="shared" si="0"/>
        <v>0</v>
      </c>
      <c r="G76" s="33"/>
      <c r="H76" s="33"/>
      <c r="I76" s="33"/>
      <c r="J76" s="33"/>
      <c r="K76" s="33"/>
      <c r="L76" s="33"/>
      <c r="M76" s="33"/>
    </row>
    <row r="77" spans="1:13" s="24" customFormat="1" ht="12.75">
      <c r="A77" s="38" t="s">
        <v>211</v>
      </c>
      <c r="B77" s="104">
        <v>200</v>
      </c>
      <c r="C77" s="113" t="s">
        <v>212</v>
      </c>
      <c r="D77" s="39">
        <f t="shared" si="1"/>
        <v>40100</v>
      </c>
      <c r="E77" s="39">
        <f t="shared" si="1"/>
        <v>40100</v>
      </c>
      <c r="F77" s="114">
        <f t="shared" si="0"/>
        <v>0</v>
      </c>
      <c r="G77" s="33"/>
      <c r="H77" s="33"/>
      <c r="I77" s="33"/>
      <c r="J77" s="33"/>
      <c r="K77" s="33"/>
      <c r="L77" s="33"/>
      <c r="M77" s="33"/>
    </row>
    <row r="78" spans="1:13" s="24" customFormat="1" ht="24">
      <c r="A78" s="38" t="s">
        <v>213</v>
      </c>
      <c r="B78" s="104">
        <v>200</v>
      </c>
      <c r="C78" s="113" t="s">
        <v>214</v>
      </c>
      <c r="D78" s="40">
        <v>40100</v>
      </c>
      <c r="E78" s="40">
        <f>36700+300+3100</f>
        <v>40100</v>
      </c>
      <c r="F78" s="114">
        <f t="shared" si="0"/>
        <v>0</v>
      </c>
      <c r="G78" s="33"/>
      <c r="H78" s="33"/>
      <c r="I78" s="33"/>
      <c r="J78" s="33"/>
      <c r="K78" s="33"/>
      <c r="L78" s="33"/>
      <c r="M78" s="33"/>
    </row>
    <row r="79" spans="1:13" s="24" customFormat="1" ht="24">
      <c r="A79" s="132" t="s">
        <v>215</v>
      </c>
      <c r="B79" s="104">
        <v>200</v>
      </c>
      <c r="C79" s="113" t="s">
        <v>216</v>
      </c>
      <c r="D79" s="142">
        <v>263800</v>
      </c>
      <c r="E79" s="143">
        <f>E80</f>
        <v>263800</v>
      </c>
      <c r="F79" s="144">
        <f t="shared" si="0"/>
        <v>0</v>
      </c>
      <c r="G79" s="33"/>
      <c r="H79" s="33"/>
      <c r="I79" s="33"/>
      <c r="J79" s="33"/>
      <c r="K79" s="33"/>
      <c r="L79" s="33"/>
      <c r="M79" s="33"/>
    </row>
    <row r="80" spans="1:13" s="24" customFormat="1" ht="12.75">
      <c r="A80" s="38" t="s">
        <v>443</v>
      </c>
      <c r="B80" s="104">
        <v>200</v>
      </c>
      <c r="C80" s="113" t="s">
        <v>217</v>
      </c>
      <c r="D80" s="40">
        <v>263800</v>
      </c>
      <c r="E80" s="39">
        <f>E81+E86</f>
        <v>263800</v>
      </c>
      <c r="F80" s="114">
        <f t="shared" si="0"/>
        <v>0</v>
      </c>
      <c r="G80" s="33"/>
      <c r="H80" s="33"/>
      <c r="I80" s="33"/>
      <c r="J80" s="33"/>
      <c r="K80" s="33"/>
      <c r="L80" s="33"/>
      <c r="M80" s="33"/>
    </row>
    <row r="81" spans="1:13" s="24" customFormat="1" ht="24">
      <c r="A81" s="38" t="s">
        <v>218</v>
      </c>
      <c r="B81" s="104">
        <v>200</v>
      </c>
      <c r="C81" s="113" t="s">
        <v>381</v>
      </c>
      <c r="D81" s="40">
        <v>131900</v>
      </c>
      <c r="E81" s="39">
        <f>E83</f>
        <v>131900</v>
      </c>
      <c r="F81" s="114">
        <f t="shared" si="0"/>
        <v>0</v>
      </c>
      <c r="G81" s="33"/>
      <c r="H81" s="33"/>
      <c r="I81" s="33"/>
      <c r="J81" s="33"/>
      <c r="K81" s="33"/>
      <c r="L81" s="33"/>
      <c r="M81" s="33"/>
    </row>
    <row r="82" spans="1:13" s="24" customFormat="1" ht="12.75">
      <c r="A82" s="38" t="s">
        <v>226</v>
      </c>
      <c r="B82" s="104">
        <v>200</v>
      </c>
      <c r="C82" s="113" t="s">
        <v>444</v>
      </c>
      <c r="D82" s="40">
        <v>131900</v>
      </c>
      <c r="E82" s="40">
        <v>131900</v>
      </c>
      <c r="F82" s="114">
        <f>D82-E82</f>
        <v>0</v>
      </c>
      <c r="G82" s="33"/>
      <c r="H82" s="33"/>
      <c r="I82" s="33"/>
      <c r="J82" s="33"/>
      <c r="K82" s="33"/>
      <c r="L82" s="33"/>
      <c r="M82" s="33"/>
    </row>
    <row r="83" spans="1:13" s="24" customFormat="1" ht="12.75">
      <c r="A83" s="38" t="s">
        <v>446</v>
      </c>
      <c r="B83" s="104">
        <v>200</v>
      </c>
      <c r="C83" s="113" t="s">
        <v>380</v>
      </c>
      <c r="D83" s="40">
        <v>131900</v>
      </c>
      <c r="E83" s="39">
        <f>E84</f>
        <v>131900</v>
      </c>
      <c r="F83" s="114">
        <f t="shared" si="0"/>
        <v>0</v>
      </c>
      <c r="G83" s="33"/>
      <c r="H83" s="33"/>
      <c r="I83" s="33"/>
      <c r="J83" s="33"/>
      <c r="K83" s="33"/>
      <c r="L83" s="33"/>
      <c r="M83" s="33"/>
    </row>
    <row r="84" spans="1:13" s="24" customFormat="1" ht="12.75">
      <c r="A84" s="38" t="s">
        <v>133</v>
      </c>
      <c r="B84" s="104">
        <v>200</v>
      </c>
      <c r="C84" s="113" t="s">
        <v>379</v>
      </c>
      <c r="D84" s="40">
        <v>131900</v>
      </c>
      <c r="E84" s="39">
        <f>E85</f>
        <v>131900</v>
      </c>
      <c r="F84" s="114">
        <f t="shared" si="0"/>
        <v>0</v>
      </c>
      <c r="G84" s="33"/>
      <c r="H84" s="33"/>
      <c r="I84" s="33"/>
      <c r="J84" s="33"/>
      <c r="K84" s="33"/>
      <c r="L84" s="33"/>
      <c r="M84" s="33"/>
    </row>
    <row r="85" spans="1:13" s="24" customFormat="1" ht="12.75">
      <c r="A85" s="38" t="s">
        <v>193</v>
      </c>
      <c r="B85" s="104">
        <v>200</v>
      </c>
      <c r="C85" s="113" t="s">
        <v>378</v>
      </c>
      <c r="D85" s="40">
        <v>131900</v>
      </c>
      <c r="E85" s="40">
        <v>131900</v>
      </c>
      <c r="F85" s="114">
        <f t="shared" si="0"/>
        <v>0</v>
      </c>
      <c r="G85" s="33"/>
      <c r="H85" s="33"/>
      <c r="I85" s="33"/>
      <c r="J85" s="33"/>
      <c r="K85" s="33"/>
      <c r="L85" s="33"/>
      <c r="M85" s="33"/>
    </row>
    <row r="86" spans="1:13" s="24" customFormat="1" ht="24">
      <c r="A86" s="38" t="s">
        <v>445</v>
      </c>
      <c r="B86" s="104">
        <v>200</v>
      </c>
      <c r="C86" s="113" t="s">
        <v>219</v>
      </c>
      <c r="D86" s="40">
        <v>131900</v>
      </c>
      <c r="E86" s="39">
        <f>E88</f>
        <v>131900</v>
      </c>
      <c r="F86" s="114">
        <f t="shared" si="0"/>
        <v>0</v>
      </c>
      <c r="G86" s="33"/>
      <c r="H86" s="33"/>
      <c r="I86" s="33"/>
      <c r="J86" s="33"/>
      <c r="K86" s="33"/>
      <c r="L86" s="33"/>
      <c r="M86" s="33"/>
    </row>
    <row r="87" spans="1:13" s="24" customFormat="1" ht="12.75">
      <c r="A87" s="38" t="s">
        <v>226</v>
      </c>
      <c r="B87" s="104">
        <v>200</v>
      </c>
      <c r="C87" s="113" t="s">
        <v>221</v>
      </c>
      <c r="D87" s="40">
        <v>131900</v>
      </c>
      <c r="E87" s="39">
        <f>E88</f>
        <v>131900</v>
      </c>
      <c r="F87" s="114">
        <f>D87-E87</f>
        <v>0</v>
      </c>
      <c r="G87" s="33"/>
      <c r="H87" s="33"/>
      <c r="I87" s="33"/>
      <c r="J87" s="33"/>
      <c r="K87" s="33"/>
      <c r="L87" s="33"/>
      <c r="M87" s="33"/>
    </row>
    <row r="88" spans="1:13" s="24" customFormat="1" ht="12.75">
      <c r="A88" s="38" t="s">
        <v>220</v>
      </c>
      <c r="B88" s="104">
        <v>200</v>
      </c>
      <c r="C88" s="113" t="s">
        <v>221</v>
      </c>
      <c r="D88" s="40">
        <v>131900</v>
      </c>
      <c r="E88" s="39">
        <f>E89</f>
        <v>131900</v>
      </c>
      <c r="F88" s="114">
        <f t="shared" si="0"/>
        <v>0</v>
      </c>
      <c r="G88" s="33"/>
      <c r="H88" s="33"/>
      <c r="I88" s="33"/>
      <c r="J88" s="33"/>
      <c r="K88" s="33"/>
      <c r="L88" s="33"/>
      <c r="M88" s="33"/>
    </row>
    <row r="89" spans="1:13" s="24" customFormat="1" ht="12.75">
      <c r="A89" s="38" t="s">
        <v>133</v>
      </c>
      <c r="B89" s="104">
        <v>200</v>
      </c>
      <c r="C89" s="113" t="s">
        <v>222</v>
      </c>
      <c r="D89" s="40">
        <v>131900</v>
      </c>
      <c r="E89" s="39">
        <f>E90</f>
        <v>131900</v>
      </c>
      <c r="F89" s="114">
        <f t="shared" si="0"/>
        <v>0</v>
      </c>
      <c r="G89" s="33"/>
      <c r="H89" s="33"/>
      <c r="I89" s="33"/>
      <c r="J89" s="33"/>
      <c r="K89" s="33"/>
      <c r="L89" s="33"/>
      <c r="M89" s="33"/>
    </row>
    <row r="90" spans="1:13" s="24" customFormat="1" ht="12.75">
      <c r="A90" s="38" t="s">
        <v>193</v>
      </c>
      <c r="B90" s="104">
        <v>200</v>
      </c>
      <c r="C90" s="113" t="s">
        <v>223</v>
      </c>
      <c r="D90" s="40">
        <v>131900</v>
      </c>
      <c r="E90" s="40">
        <v>131900</v>
      </c>
      <c r="F90" s="114">
        <f t="shared" si="0"/>
        <v>0</v>
      </c>
      <c r="G90" s="33"/>
      <c r="H90" s="33"/>
      <c r="I90" s="33"/>
      <c r="J90" s="33"/>
      <c r="K90" s="33"/>
      <c r="L90" s="33"/>
      <c r="M90" s="33"/>
    </row>
    <row r="91" spans="1:13" s="24" customFormat="1" ht="12.75">
      <c r="A91" s="38" t="s">
        <v>227</v>
      </c>
      <c r="B91" s="104">
        <v>200</v>
      </c>
      <c r="C91" s="113" t="s">
        <v>228</v>
      </c>
      <c r="D91" s="40">
        <v>3000</v>
      </c>
      <c r="E91" s="39">
        <f>E92</f>
        <v>3000</v>
      </c>
      <c r="F91" s="114">
        <f t="shared" si="0"/>
        <v>0</v>
      </c>
      <c r="G91" s="33"/>
      <c r="H91" s="33"/>
      <c r="I91" s="33"/>
      <c r="J91" s="33"/>
      <c r="K91" s="33"/>
      <c r="L91" s="33"/>
      <c r="M91" s="33"/>
    </row>
    <row r="92" spans="1:13" s="24" customFormat="1" ht="12.75">
      <c r="A92" s="38" t="s">
        <v>224</v>
      </c>
      <c r="B92" s="104">
        <v>200</v>
      </c>
      <c r="C92" s="113" t="s">
        <v>229</v>
      </c>
      <c r="D92" s="40">
        <v>3000</v>
      </c>
      <c r="E92" s="39">
        <f>E93</f>
        <v>3000</v>
      </c>
      <c r="F92" s="114">
        <f t="shared" si="0"/>
        <v>0</v>
      </c>
      <c r="G92" s="33"/>
      <c r="H92" s="33"/>
      <c r="I92" s="33"/>
      <c r="J92" s="33"/>
      <c r="K92" s="33"/>
      <c r="L92" s="33"/>
      <c r="M92" s="33"/>
    </row>
    <row r="93" spans="1:13" s="24" customFormat="1" ht="12.75">
      <c r="A93" s="38" t="s">
        <v>225</v>
      </c>
      <c r="B93" s="104">
        <v>200</v>
      </c>
      <c r="C93" s="113" t="s">
        <v>230</v>
      </c>
      <c r="D93" s="40">
        <v>3000</v>
      </c>
      <c r="E93" s="39">
        <f>E94</f>
        <v>3000</v>
      </c>
      <c r="F93" s="114">
        <f t="shared" si="0"/>
        <v>0</v>
      </c>
      <c r="G93" s="33"/>
      <c r="H93" s="33"/>
      <c r="I93" s="33"/>
      <c r="J93" s="33"/>
      <c r="K93" s="33"/>
      <c r="L93" s="33"/>
      <c r="M93" s="33"/>
    </row>
    <row r="94" spans="1:13" s="24" customFormat="1" ht="12.75">
      <c r="A94" s="38" t="s">
        <v>226</v>
      </c>
      <c r="B94" s="104">
        <v>200</v>
      </c>
      <c r="C94" s="113" t="s">
        <v>447</v>
      </c>
      <c r="D94" s="40">
        <v>3000</v>
      </c>
      <c r="E94" s="39">
        <f>E97</f>
        <v>3000</v>
      </c>
      <c r="F94" s="114">
        <f t="shared" si="0"/>
        <v>0</v>
      </c>
      <c r="G94" s="33"/>
      <c r="H94" s="33"/>
      <c r="I94" s="33"/>
      <c r="J94" s="33"/>
      <c r="K94" s="33"/>
      <c r="L94" s="33"/>
      <c r="M94" s="33"/>
    </row>
    <row r="95" spans="1:13" s="24" customFormat="1" ht="12.75">
      <c r="A95" s="38" t="s">
        <v>448</v>
      </c>
      <c r="B95" s="104">
        <v>200</v>
      </c>
      <c r="C95" s="113" t="s">
        <v>231</v>
      </c>
      <c r="D95" s="40">
        <v>3000</v>
      </c>
      <c r="E95" s="39">
        <f>E98</f>
        <v>139300.00000000003</v>
      </c>
      <c r="F95" s="114">
        <f>D95-E95</f>
        <v>-136300.00000000003</v>
      </c>
      <c r="G95" s="33"/>
      <c r="H95" s="33"/>
      <c r="I95" s="33"/>
      <c r="J95" s="33"/>
      <c r="K95" s="33"/>
      <c r="L95" s="33"/>
      <c r="M95" s="33"/>
    </row>
    <row r="96" spans="1:13" s="24" customFormat="1" ht="12.75">
      <c r="A96" s="38" t="s">
        <v>133</v>
      </c>
      <c r="B96" s="104">
        <v>200</v>
      </c>
      <c r="C96" s="113" t="s">
        <v>232</v>
      </c>
      <c r="D96" s="40">
        <v>3000</v>
      </c>
      <c r="E96" s="39">
        <f>E97</f>
        <v>3000</v>
      </c>
      <c r="F96" s="114">
        <f t="shared" si="0"/>
        <v>0</v>
      </c>
      <c r="G96" s="33"/>
      <c r="H96" s="33"/>
      <c r="I96" s="33"/>
      <c r="J96" s="33"/>
      <c r="K96" s="33"/>
      <c r="L96" s="33"/>
      <c r="M96" s="33"/>
    </row>
    <row r="97" spans="1:13" s="24" customFormat="1" ht="12.75">
      <c r="A97" s="38" t="s">
        <v>193</v>
      </c>
      <c r="B97" s="104">
        <v>200</v>
      </c>
      <c r="C97" s="113" t="s">
        <v>233</v>
      </c>
      <c r="D97" s="40">
        <v>3000</v>
      </c>
      <c r="E97" s="40">
        <v>3000</v>
      </c>
      <c r="F97" s="114">
        <f t="shared" si="0"/>
        <v>0</v>
      </c>
      <c r="G97" s="33"/>
      <c r="H97" s="33"/>
      <c r="I97" s="33"/>
      <c r="J97" s="33"/>
      <c r="K97" s="33"/>
      <c r="L97" s="33"/>
      <c r="M97" s="33"/>
    </row>
    <row r="98" spans="1:13" s="24" customFormat="1" ht="12.75">
      <c r="A98" s="132" t="s">
        <v>234</v>
      </c>
      <c r="B98" s="104">
        <v>200</v>
      </c>
      <c r="C98" s="113" t="s">
        <v>235</v>
      </c>
      <c r="D98" s="143">
        <f aca="true" t="shared" si="2" ref="D98:E100">D99</f>
        <v>139300.00000000003</v>
      </c>
      <c r="E98" s="143">
        <f t="shared" si="2"/>
        <v>139300.00000000003</v>
      </c>
      <c r="F98" s="144">
        <f t="shared" si="0"/>
        <v>0</v>
      </c>
      <c r="G98" s="33"/>
      <c r="H98" s="33"/>
      <c r="I98" s="33"/>
      <c r="J98" s="33"/>
      <c r="K98" s="33"/>
      <c r="L98" s="33"/>
      <c r="M98" s="33"/>
    </row>
    <row r="99" spans="1:13" s="24" customFormat="1" ht="24">
      <c r="A99" s="132" t="s">
        <v>236</v>
      </c>
      <c r="B99" s="104">
        <v>200</v>
      </c>
      <c r="C99" s="113" t="s">
        <v>237</v>
      </c>
      <c r="D99" s="143">
        <f t="shared" si="2"/>
        <v>139300.00000000003</v>
      </c>
      <c r="E99" s="143">
        <f t="shared" si="2"/>
        <v>139300.00000000003</v>
      </c>
      <c r="F99" s="144">
        <f t="shared" si="0"/>
        <v>0</v>
      </c>
      <c r="G99" s="33"/>
      <c r="H99" s="33"/>
      <c r="I99" s="33"/>
      <c r="J99" s="33"/>
      <c r="K99" s="33"/>
      <c r="L99" s="33"/>
      <c r="M99" s="33"/>
    </row>
    <row r="100" spans="1:13" s="24" customFormat="1" ht="24">
      <c r="A100" s="38" t="s">
        <v>238</v>
      </c>
      <c r="B100" s="104">
        <v>200</v>
      </c>
      <c r="C100" s="113" t="s">
        <v>239</v>
      </c>
      <c r="D100" s="39">
        <f t="shared" si="2"/>
        <v>139300.00000000003</v>
      </c>
      <c r="E100" s="39">
        <f t="shared" si="2"/>
        <v>139300.00000000003</v>
      </c>
      <c r="F100" s="114">
        <f t="shared" si="0"/>
        <v>0</v>
      </c>
      <c r="G100" s="33"/>
      <c r="H100" s="33"/>
      <c r="I100" s="33"/>
      <c r="J100" s="33"/>
      <c r="K100" s="33"/>
      <c r="L100" s="33"/>
      <c r="M100" s="33"/>
    </row>
    <row r="101" spans="1:13" s="24" customFormat="1" ht="36">
      <c r="A101" s="38" t="s">
        <v>240</v>
      </c>
      <c r="B101" s="104">
        <v>200</v>
      </c>
      <c r="C101" s="113" t="s">
        <v>241</v>
      </c>
      <c r="D101" s="39">
        <f>D104</f>
        <v>139300.00000000003</v>
      </c>
      <c r="E101" s="39">
        <f>E104</f>
        <v>139300.00000000003</v>
      </c>
      <c r="F101" s="114">
        <f t="shared" si="0"/>
        <v>0</v>
      </c>
      <c r="G101" s="33"/>
      <c r="H101" s="33"/>
      <c r="I101" s="33"/>
      <c r="J101" s="33"/>
      <c r="K101" s="33"/>
      <c r="L101" s="33"/>
      <c r="M101" s="33"/>
    </row>
    <row r="102" spans="1:13" s="24" customFormat="1" ht="72">
      <c r="A102" s="36" t="s">
        <v>436</v>
      </c>
      <c r="B102" s="104">
        <v>200</v>
      </c>
      <c r="C102" s="113" t="s">
        <v>420</v>
      </c>
      <c r="D102" s="39">
        <v>139300</v>
      </c>
      <c r="E102" s="39">
        <v>139300</v>
      </c>
      <c r="F102" s="114">
        <v>0</v>
      </c>
      <c r="G102" s="33"/>
      <c r="H102" s="33"/>
      <c r="I102" s="33"/>
      <c r="J102" s="33"/>
      <c r="K102" s="33"/>
      <c r="L102" s="33"/>
      <c r="M102" s="33"/>
    </row>
    <row r="103" spans="1:13" s="24" customFormat="1" ht="36">
      <c r="A103" s="36" t="s">
        <v>437</v>
      </c>
      <c r="B103" s="104">
        <v>200</v>
      </c>
      <c r="C103" s="113" t="s">
        <v>419</v>
      </c>
      <c r="D103" s="39">
        <v>139300</v>
      </c>
      <c r="E103" s="39">
        <v>139300</v>
      </c>
      <c r="F103" s="114">
        <v>0</v>
      </c>
      <c r="G103" s="33"/>
      <c r="H103" s="33"/>
      <c r="I103" s="33"/>
      <c r="J103" s="33"/>
      <c r="K103" s="33"/>
      <c r="L103" s="33"/>
      <c r="M103" s="33"/>
    </row>
    <row r="104" spans="1:13" s="24" customFormat="1" ht="12.75">
      <c r="A104" s="38" t="s">
        <v>131</v>
      </c>
      <c r="B104" s="104">
        <v>200</v>
      </c>
      <c r="C104" s="113" t="s">
        <v>242</v>
      </c>
      <c r="D104" s="39">
        <f>D105+D111</f>
        <v>139300.00000000003</v>
      </c>
      <c r="E104" s="39">
        <f>E105+E111</f>
        <v>139300.00000000003</v>
      </c>
      <c r="F104" s="114">
        <f t="shared" si="0"/>
        <v>0</v>
      </c>
      <c r="G104" s="33"/>
      <c r="H104" s="33"/>
      <c r="I104" s="33"/>
      <c r="J104" s="33"/>
      <c r="K104" s="33"/>
      <c r="L104" s="33"/>
      <c r="M104" s="33"/>
    </row>
    <row r="105" spans="1:13" s="24" customFormat="1" ht="12.75">
      <c r="A105" s="38" t="s">
        <v>133</v>
      </c>
      <c r="B105" s="104">
        <v>200</v>
      </c>
      <c r="C105" s="113" t="s">
        <v>243</v>
      </c>
      <c r="D105" s="39">
        <f>D106</f>
        <v>131474.02000000002</v>
      </c>
      <c r="E105" s="39">
        <f>E106</f>
        <v>131474.02000000002</v>
      </c>
      <c r="F105" s="114">
        <f t="shared" si="0"/>
        <v>0</v>
      </c>
      <c r="G105" s="33"/>
      <c r="H105" s="33"/>
      <c r="I105" s="33"/>
      <c r="J105" s="33"/>
      <c r="K105" s="33"/>
      <c r="L105" s="33"/>
      <c r="M105" s="33"/>
    </row>
    <row r="106" spans="1:13" s="24" customFormat="1" ht="24">
      <c r="A106" s="38" t="s">
        <v>156</v>
      </c>
      <c r="B106" s="104">
        <v>200</v>
      </c>
      <c r="C106" s="113" t="s">
        <v>244</v>
      </c>
      <c r="D106" s="39">
        <f>D107+D108</f>
        <v>131474.02000000002</v>
      </c>
      <c r="E106" s="39">
        <f>E107+E108</f>
        <v>131474.02000000002</v>
      </c>
      <c r="F106" s="114">
        <f aca="true" t="shared" si="3" ref="F106:F227">D106-E106</f>
        <v>0</v>
      </c>
      <c r="G106" s="33"/>
      <c r="H106" s="33"/>
      <c r="I106" s="33"/>
      <c r="J106" s="33"/>
      <c r="K106" s="33"/>
      <c r="L106" s="33"/>
      <c r="M106" s="33"/>
    </row>
    <row r="107" spans="1:13" s="24" customFormat="1" ht="12.75">
      <c r="A107" s="38" t="s">
        <v>137</v>
      </c>
      <c r="B107" s="104">
        <v>200</v>
      </c>
      <c r="C107" s="113" t="s">
        <v>245</v>
      </c>
      <c r="D107" s="40">
        <f>E107</f>
        <v>101901.13</v>
      </c>
      <c r="E107" s="40">
        <f>83059.25+3000+2729.28+1086+3438.92+8587.68</f>
        <v>101901.13</v>
      </c>
      <c r="F107" s="114">
        <f t="shared" si="3"/>
        <v>0</v>
      </c>
      <c r="G107" s="33"/>
      <c r="H107" s="33"/>
      <c r="I107" s="33"/>
      <c r="J107" s="33"/>
      <c r="K107" s="33"/>
      <c r="L107" s="33"/>
      <c r="M107" s="33"/>
    </row>
    <row r="108" spans="1:13" s="24" customFormat="1" ht="12.75">
      <c r="A108" s="38" t="s">
        <v>147</v>
      </c>
      <c r="B108" s="104">
        <v>200</v>
      </c>
      <c r="C108" s="113" t="s">
        <v>246</v>
      </c>
      <c r="D108" s="40">
        <f>E108</f>
        <v>29572.89</v>
      </c>
      <c r="E108" s="40">
        <f>23602.73+2080.5+3889.66</f>
        <v>29572.89</v>
      </c>
      <c r="F108" s="114">
        <f t="shared" si="3"/>
        <v>0</v>
      </c>
      <c r="G108" s="33"/>
      <c r="H108" s="33"/>
      <c r="I108" s="33"/>
      <c r="J108" s="33"/>
      <c r="K108" s="33"/>
      <c r="L108" s="33"/>
      <c r="M108" s="33"/>
    </row>
    <row r="109" spans="1:13" s="24" customFormat="1" ht="24">
      <c r="A109" s="36" t="s">
        <v>438</v>
      </c>
      <c r="B109" s="103">
        <v>200</v>
      </c>
      <c r="C109" s="113" t="s">
        <v>449</v>
      </c>
      <c r="D109" s="39">
        <f>D110</f>
        <v>7825.98</v>
      </c>
      <c r="E109" s="39">
        <f>E110</f>
        <v>7825.98</v>
      </c>
      <c r="F109" s="114">
        <f>D109-E109</f>
        <v>0</v>
      </c>
      <c r="G109" s="33"/>
      <c r="H109" s="33"/>
      <c r="I109" s="33"/>
      <c r="J109" s="33"/>
      <c r="K109" s="33"/>
      <c r="L109" s="33"/>
      <c r="M109" s="33"/>
    </row>
    <row r="110" spans="1:13" s="24" customFormat="1" ht="24">
      <c r="A110" s="36" t="s">
        <v>439</v>
      </c>
      <c r="B110" s="103">
        <v>200</v>
      </c>
      <c r="C110" s="113" t="s">
        <v>450</v>
      </c>
      <c r="D110" s="39">
        <f>D111</f>
        <v>7825.98</v>
      </c>
      <c r="E110" s="39">
        <f>E111</f>
        <v>7825.98</v>
      </c>
      <c r="F110" s="114">
        <f>D110-E110</f>
        <v>0</v>
      </c>
      <c r="G110" s="33"/>
      <c r="H110" s="33"/>
      <c r="I110" s="33"/>
      <c r="J110" s="33"/>
      <c r="K110" s="33"/>
      <c r="L110" s="33"/>
      <c r="M110" s="33"/>
    </row>
    <row r="111" spans="1:13" s="24" customFormat="1" ht="35.25" customHeight="1">
      <c r="A111" s="38" t="s">
        <v>178</v>
      </c>
      <c r="B111" s="104">
        <v>200</v>
      </c>
      <c r="C111" s="113" t="s">
        <v>247</v>
      </c>
      <c r="D111" s="39">
        <f>D112</f>
        <v>7825.98</v>
      </c>
      <c r="E111" s="39">
        <f>E112</f>
        <v>7825.98</v>
      </c>
      <c r="F111" s="114">
        <f t="shared" si="3"/>
        <v>0</v>
      </c>
      <c r="G111" s="33"/>
      <c r="H111" s="33"/>
      <c r="I111" s="33"/>
      <c r="J111" s="33"/>
      <c r="K111" s="33"/>
      <c r="L111" s="33"/>
      <c r="M111" s="33"/>
    </row>
    <row r="112" spans="1:13" s="24" customFormat="1" ht="12.75">
      <c r="A112" s="38" t="s">
        <v>174</v>
      </c>
      <c r="B112" s="104">
        <v>200</v>
      </c>
      <c r="C112" s="113" t="s">
        <v>248</v>
      </c>
      <c r="D112" s="39">
        <f>D113</f>
        <v>7825.98</v>
      </c>
      <c r="E112" s="39">
        <f>E113</f>
        <v>7825.98</v>
      </c>
      <c r="F112" s="114">
        <f t="shared" si="3"/>
        <v>0</v>
      </c>
      <c r="G112" s="33"/>
      <c r="H112" s="33"/>
      <c r="I112" s="33"/>
      <c r="J112" s="33"/>
      <c r="K112" s="33"/>
      <c r="L112" s="33"/>
      <c r="M112" s="33"/>
    </row>
    <row r="113" spans="1:13" s="24" customFormat="1" ht="24">
      <c r="A113" s="38" t="s">
        <v>189</v>
      </c>
      <c r="B113" s="104">
        <v>200</v>
      </c>
      <c r="C113" s="113" t="s">
        <v>249</v>
      </c>
      <c r="D113" s="40">
        <f>E113</f>
        <v>7825.98</v>
      </c>
      <c r="E113" s="40">
        <f>4025.98+3800</f>
        <v>7825.98</v>
      </c>
      <c r="F113" s="114">
        <f t="shared" si="3"/>
        <v>0</v>
      </c>
      <c r="G113" s="33"/>
      <c r="H113" s="33"/>
      <c r="I113" s="33"/>
      <c r="J113" s="33"/>
      <c r="K113" s="33"/>
      <c r="L113" s="33"/>
      <c r="M113" s="33"/>
    </row>
    <row r="114" spans="1:13" s="24" customFormat="1" ht="24">
      <c r="A114" s="133" t="s">
        <v>250</v>
      </c>
      <c r="B114" s="105">
        <v>200</v>
      </c>
      <c r="C114" s="115" t="s">
        <v>251</v>
      </c>
      <c r="D114" s="145">
        <f>D115</f>
        <v>96300</v>
      </c>
      <c r="E114" s="143">
        <f>E115</f>
        <v>96229.79000000001</v>
      </c>
      <c r="F114" s="144">
        <f t="shared" si="3"/>
        <v>70.20999999999185</v>
      </c>
      <c r="G114" s="33"/>
      <c r="H114" s="33"/>
      <c r="I114" s="33"/>
      <c r="J114" s="33"/>
      <c r="K114" s="33"/>
      <c r="L114" s="33"/>
      <c r="M114" s="33"/>
    </row>
    <row r="115" spans="1:13" s="24" customFormat="1" ht="48">
      <c r="A115" s="132" t="s">
        <v>252</v>
      </c>
      <c r="B115" s="104">
        <v>200</v>
      </c>
      <c r="C115" s="113" t="s">
        <v>253</v>
      </c>
      <c r="D115" s="143">
        <f>D116+D123</f>
        <v>96300</v>
      </c>
      <c r="E115" s="143">
        <f>E116+E123</f>
        <v>96229.79000000001</v>
      </c>
      <c r="F115" s="144">
        <f t="shared" si="3"/>
        <v>70.20999999999185</v>
      </c>
      <c r="G115" s="33"/>
      <c r="H115" s="33"/>
      <c r="I115" s="33"/>
      <c r="J115" s="33"/>
      <c r="K115" s="33"/>
      <c r="L115" s="33"/>
      <c r="M115" s="33"/>
    </row>
    <row r="116" spans="1:13" s="24" customFormat="1" ht="12.75">
      <c r="A116" s="38" t="s">
        <v>198</v>
      </c>
      <c r="B116" s="104">
        <v>200</v>
      </c>
      <c r="C116" s="113" t="s">
        <v>254</v>
      </c>
      <c r="D116" s="39">
        <f aca="true" t="shared" si="4" ref="D116:E121">D117</f>
        <v>73200</v>
      </c>
      <c r="E116" s="39">
        <f t="shared" si="4"/>
        <v>73200</v>
      </c>
      <c r="F116" s="114">
        <f t="shared" si="3"/>
        <v>0</v>
      </c>
      <c r="G116" s="33"/>
      <c r="H116" s="33"/>
      <c r="I116" s="33"/>
      <c r="J116" s="33"/>
      <c r="K116" s="33"/>
      <c r="L116" s="33"/>
      <c r="M116" s="33"/>
    </row>
    <row r="117" spans="1:13" s="24" customFormat="1" ht="103.5" customHeight="1">
      <c r="A117" s="38" t="s">
        <v>206</v>
      </c>
      <c r="B117" s="104">
        <v>200</v>
      </c>
      <c r="C117" s="113" t="s">
        <v>255</v>
      </c>
      <c r="D117" s="39">
        <f>D119</f>
        <v>73200</v>
      </c>
      <c r="E117" s="39">
        <f>E119</f>
        <v>73200</v>
      </c>
      <c r="F117" s="114">
        <f t="shared" si="3"/>
        <v>0</v>
      </c>
      <c r="G117" s="33"/>
      <c r="H117" s="33"/>
      <c r="I117" s="33"/>
      <c r="J117" s="33"/>
      <c r="K117" s="33"/>
      <c r="L117" s="33"/>
      <c r="M117" s="33"/>
    </row>
    <row r="118" spans="1:13" s="24" customFormat="1" ht="14.25" customHeight="1">
      <c r="A118" s="38" t="s">
        <v>198</v>
      </c>
      <c r="B118" s="104">
        <v>200</v>
      </c>
      <c r="C118" s="113" t="s">
        <v>451</v>
      </c>
      <c r="D118" s="39">
        <f t="shared" si="4"/>
        <v>73200</v>
      </c>
      <c r="E118" s="39">
        <f t="shared" si="4"/>
        <v>73200</v>
      </c>
      <c r="F118" s="114">
        <f>D118-E118</f>
        <v>0</v>
      </c>
      <c r="G118" s="33"/>
      <c r="H118" s="33"/>
      <c r="I118" s="33"/>
      <c r="J118" s="33"/>
      <c r="K118" s="33"/>
      <c r="L118" s="33"/>
      <c r="M118" s="33"/>
    </row>
    <row r="119" spans="1:13" s="24" customFormat="1" ht="12.75">
      <c r="A119" s="38" t="s">
        <v>208</v>
      </c>
      <c r="B119" s="104">
        <v>200</v>
      </c>
      <c r="C119" s="113" t="s">
        <v>256</v>
      </c>
      <c r="D119" s="39">
        <f t="shared" si="4"/>
        <v>73200</v>
      </c>
      <c r="E119" s="39">
        <f t="shared" si="4"/>
        <v>73200</v>
      </c>
      <c r="F119" s="114">
        <f t="shared" si="3"/>
        <v>0</v>
      </c>
      <c r="G119" s="33"/>
      <c r="H119" s="33"/>
      <c r="I119" s="33"/>
      <c r="J119" s="33"/>
      <c r="K119" s="33"/>
      <c r="L119" s="33"/>
      <c r="M119" s="33"/>
    </row>
    <row r="120" spans="1:13" s="24" customFormat="1" ht="12.75">
      <c r="A120" s="38" t="s">
        <v>133</v>
      </c>
      <c r="B120" s="104">
        <v>200</v>
      </c>
      <c r="C120" s="113" t="s">
        <v>257</v>
      </c>
      <c r="D120" s="39">
        <f t="shared" si="4"/>
        <v>73200</v>
      </c>
      <c r="E120" s="39">
        <f t="shared" si="4"/>
        <v>73200</v>
      </c>
      <c r="F120" s="114">
        <f t="shared" si="3"/>
        <v>0</v>
      </c>
      <c r="G120" s="33"/>
      <c r="H120" s="33"/>
      <c r="I120" s="33"/>
      <c r="J120" s="33"/>
      <c r="K120" s="33"/>
      <c r="L120" s="33"/>
      <c r="M120" s="33"/>
    </row>
    <row r="121" spans="1:13" s="24" customFormat="1" ht="12.75">
      <c r="A121" s="38" t="s">
        <v>211</v>
      </c>
      <c r="B121" s="104">
        <v>200</v>
      </c>
      <c r="C121" s="113" t="s">
        <v>258</v>
      </c>
      <c r="D121" s="39">
        <f t="shared" si="4"/>
        <v>73200</v>
      </c>
      <c r="E121" s="39">
        <f t="shared" si="4"/>
        <v>73200</v>
      </c>
      <c r="F121" s="114">
        <f t="shared" si="3"/>
        <v>0</v>
      </c>
      <c r="G121" s="33"/>
      <c r="H121" s="33"/>
      <c r="I121" s="33"/>
      <c r="J121" s="33"/>
      <c r="K121" s="33"/>
      <c r="L121" s="33"/>
      <c r="M121" s="33"/>
    </row>
    <row r="122" spans="1:13" s="24" customFormat="1" ht="24">
      <c r="A122" s="38" t="s">
        <v>213</v>
      </c>
      <c r="B122" s="104">
        <v>200</v>
      </c>
      <c r="C122" s="113" t="s">
        <v>259</v>
      </c>
      <c r="D122" s="40">
        <v>73200</v>
      </c>
      <c r="E122" s="40">
        <f>67100+6100</f>
        <v>73200</v>
      </c>
      <c r="F122" s="114">
        <f t="shared" si="3"/>
        <v>0</v>
      </c>
      <c r="G122" s="33"/>
      <c r="H122" s="33"/>
      <c r="I122" s="33"/>
      <c r="J122" s="33"/>
      <c r="K122" s="33"/>
      <c r="L122" s="33"/>
      <c r="M122" s="33"/>
    </row>
    <row r="123" spans="1:13" s="24" customFormat="1" ht="24">
      <c r="A123" s="38" t="s">
        <v>260</v>
      </c>
      <c r="B123" s="104">
        <v>200</v>
      </c>
      <c r="C123" s="113" t="s">
        <v>261</v>
      </c>
      <c r="D123" s="39">
        <f>D124</f>
        <v>23100</v>
      </c>
      <c r="E123" s="39">
        <f>E124</f>
        <v>23029.79</v>
      </c>
      <c r="F123" s="114">
        <f t="shared" si="3"/>
        <v>70.20999999999913</v>
      </c>
      <c r="G123" s="33"/>
      <c r="H123" s="33"/>
      <c r="I123" s="33"/>
      <c r="J123" s="33"/>
      <c r="K123" s="33"/>
      <c r="L123" s="33"/>
      <c r="M123" s="33"/>
    </row>
    <row r="124" spans="1:13" s="24" customFormat="1" ht="67.5" customHeight="1">
      <c r="A124" s="38" t="s">
        <v>262</v>
      </c>
      <c r="B124" s="104">
        <v>200</v>
      </c>
      <c r="C124" s="113" t="s">
        <v>263</v>
      </c>
      <c r="D124" s="39">
        <f>D127</f>
        <v>23100</v>
      </c>
      <c r="E124" s="39">
        <f>E127</f>
        <v>23029.79</v>
      </c>
      <c r="F124" s="114">
        <f t="shared" si="3"/>
        <v>70.20999999999913</v>
      </c>
      <c r="G124" s="33"/>
      <c r="H124" s="33"/>
      <c r="I124" s="33"/>
      <c r="J124" s="33"/>
      <c r="K124" s="33"/>
      <c r="L124" s="33"/>
      <c r="M124" s="33"/>
    </row>
    <row r="125" spans="1:13" s="24" customFormat="1" ht="21" customHeight="1">
      <c r="A125" s="36" t="s">
        <v>438</v>
      </c>
      <c r="B125" s="104">
        <v>200</v>
      </c>
      <c r="C125" s="113" t="s">
        <v>422</v>
      </c>
      <c r="D125" s="39">
        <v>23100</v>
      </c>
      <c r="E125" s="39">
        <v>23029.79</v>
      </c>
      <c r="F125" s="114">
        <v>70.21</v>
      </c>
      <c r="G125" s="33"/>
      <c r="H125" s="33"/>
      <c r="I125" s="33"/>
      <c r="J125" s="33"/>
      <c r="K125" s="33"/>
      <c r="L125" s="33"/>
      <c r="M125" s="33"/>
    </row>
    <row r="126" spans="1:13" s="24" customFormat="1" ht="20.25" customHeight="1">
      <c r="A126" s="36" t="s">
        <v>439</v>
      </c>
      <c r="B126" s="104">
        <v>200</v>
      </c>
      <c r="C126" s="113" t="s">
        <v>421</v>
      </c>
      <c r="D126" s="39">
        <v>23100</v>
      </c>
      <c r="E126" s="39">
        <v>23029.79</v>
      </c>
      <c r="F126" s="114">
        <v>70.21</v>
      </c>
      <c r="G126" s="33"/>
      <c r="H126" s="33"/>
      <c r="I126" s="33"/>
      <c r="J126" s="33"/>
      <c r="K126" s="33"/>
      <c r="L126" s="33"/>
      <c r="M126" s="33"/>
    </row>
    <row r="127" spans="1:13" s="24" customFormat="1" ht="33.75" customHeight="1">
      <c r="A127" s="38" t="s">
        <v>178</v>
      </c>
      <c r="B127" s="104">
        <v>200</v>
      </c>
      <c r="C127" s="113" t="s">
        <v>264</v>
      </c>
      <c r="D127" s="39">
        <f>D128+D131</f>
        <v>23100</v>
      </c>
      <c r="E127" s="39">
        <f>E128+E131</f>
        <v>23029.79</v>
      </c>
      <c r="F127" s="114">
        <f t="shared" si="3"/>
        <v>70.20999999999913</v>
      </c>
      <c r="G127" s="33"/>
      <c r="H127" s="33"/>
      <c r="I127" s="33"/>
      <c r="J127" s="33"/>
      <c r="K127" s="33"/>
      <c r="L127" s="33"/>
      <c r="M127" s="33"/>
    </row>
    <row r="128" spans="1:13" s="24" customFormat="1" ht="12.75">
      <c r="A128" s="42" t="s">
        <v>133</v>
      </c>
      <c r="B128" s="104">
        <v>200</v>
      </c>
      <c r="C128" s="113" t="s">
        <v>265</v>
      </c>
      <c r="D128" s="39">
        <f>D129</f>
        <v>2500</v>
      </c>
      <c r="E128" s="39">
        <f>E129</f>
        <v>2429.79</v>
      </c>
      <c r="F128" s="114">
        <f t="shared" si="3"/>
        <v>70.21000000000004</v>
      </c>
      <c r="G128" s="33"/>
      <c r="H128" s="33"/>
      <c r="I128" s="33"/>
      <c r="J128" s="33"/>
      <c r="K128" s="33"/>
      <c r="L128" s="33"/>
      <c r="M128" s="33"/>
    </row>
    <row r="129" spans="1:13" s="24" customFormat="1" ht="12.75">
      <c r="A129" s="42" t="s">
        <v>166</v>
      </c>
      <c r="B129" s="104">
        <v>200</v>
      </c>
      <c r="C129" s="113" t="s">
        <v>266</v>
      </c>
      <c r="D129" s="39">
        <f>D130</f>
        <v>2500</v>
      </c>
      <c r="E129" s="39">
        <f>E130</f>
        <v>2429.79</v>
      </c>
      <c r="F129" s="114">
        <f t="shared" si="3"/>
        <v>70.21000000000004</v>
      </c>
      <c r="G129" s="33"/>
      <c r="H129" s="33"/>
      <c r="I129" s="33"/>
      <c r="J129" s="33"/>
      <c r="K129" s="33"/>
      <c r="L129" s="33"/>
      <c r="M129" s="33"/>
    </row>
    <row r="130" spans="1:13" s="24" customFormat="1" ht="12.75">
      <c r="A130" s="42" t="s">
        <v>172</v>
      </c>
      <c r="B130" s="104">
        <v>200</v>
      </c>
      <c r="C130" s="113" t="s">
        <v>267</v>
      </c>
      <c r="D130" s="40">
        <v>2500</v>
      </c>
      <c r="E130" s="40">
        <v>2429.79</v>
      </c>
      <c r="F130" s="114">
        <f t="shared" si="3"/>
        <v>70.21000000000004</v>
      </c>
      <c r="G130" s="33"/>
      <c r="H130" s="33"/>
      <c r="I130" s="33"/>
      <c r="J130" s="33"/>
      <c r="K130" s="33"/>
      <c r="L130" s="33"/>
      <c r="M130" s="33"/>
    </row>
    <row r="131" spans="1:13" s="24" customFormat="1" ht="12.75">
      <c r="A131" s="43" t="s">
        <v>174</v>
      </c>
      <c r="B131" s="104">
        <v>200</v>
      </c>
      <c r="C131" s="113" t="s">
        <v>268</v>
      </c>
      <c r="D131" s="39">
        <f>D132</f>
        <v>20600</v>
      </c>
      <c r="E131" s="39">
        <f>E132</f>
        <v>20600</v>
      </c>
      <c r="F131" s="114">
        <f>D131-E131</f>
        <v>0</v>
      </c>
      <c r="G131" s="33"/>
      <c r="H131" s="33"/>
      <c r="I131" s="33"/>
      <c r="J131" s="33"/>
      <c r="K131" s="33"/>
      <c r="L131" s="33"/>
      <c r="M131" s="33"/>
    </row>
    <row r="132" spans="1:13" s="24" customFormat="1" ht="12.75">
      <c r="A132" s="43" t="s">
        <v>176</v>
      </c>
      <c r="B132" s="104">
        <v>200</v>
      </c>
      <c r="C132" s="113" t="s">
        <v>269</v>
      </c>
      <c r="D132" s="40">
        <v>20600</v>
      </c>
      <c r="E132" s="40">
        <v>20600</v>
      </c>
      <c r="F132" s="114">
        <f>D132-E132</f>
        <v>0</v>
      </c>
      <c r="G132" s="33"/>
      <c r="H132" s="33"/>
      <c r="I132" s="33"/>
      <c r="J132" s="33"/>
      <c r="K132" s="33"/>
      <c r="L132" s="33"/>
      <c r="M132" s="33"/>
    </row>
    <row r="133" spans="1:13" s="24" customFormat="1" ht="12.75">
      <c r="A133" s="146" t="s">
        <v>270</v>
      </c>
      <c r="B133" s="104">
        <v>200</v>
      </c>
      <c r="C133" s="113" t="s">
        <v>271</v>
      </c>
      <c r="D133" s="143">
        <f>D134+D151</f>
        <v>431300</v>
      </c>
      <c r="E133" s="143">
        <f>E134+E151</f>
        <v>314892</v>
      </c>
      <c r="F133" s="144">
        <f t="shared" si="3"/>
        <v>116408</v>
      </c>
      <c r="G133" s="33"/>
      <c r="H133" s="33"/>
      <c r="I133" s="33"/>
      <c r="J133" s="33"/>
      <c r="K133" s="33"/>
      <c r="L133" s="33"/>
      <c r="M133" s="33"/>
    </row>
    <row r="134" spans="1:13" s="24" customFormat="1" ht="12.75">
      <c r="A134" s="146" t="s">
        <v>452</v>
      </c>
      <c r="B134" s="104">
        <v>200</v>
      </c>
      <c r="C134" s="113" t="s">
        <v>272</v>
      </c>
      <c r="D134" s="143">
        <f>D135+D144</f>
        <v>401300</v>
      </c>
      <c r="E134" s="143">
        <f>E135+E144</f>
        <v>284892</v>
      </c>
      <c r="F134" s="144">
        <f t="shared" si="3"/>
        <v>116408</v>
      </c>
      <c r="G134" s="33"/>
      <c r="H134" s="33"/>
      <c r="I134" s="33"/>
      <c r="J134" s="33"/>
      <c r="K134" s="33"/>
      <c r="L134" s="33"/>
      <c r="M134" s="33"/>
    </row>
    <row r="135" spans="1:13" s="24" customFormat="1" ht="12.75">
      <c r="A135" s="44" t="s">
        <v>273</v>
      </c>
      <c r="B135" s="104">
        <v>200</v>
      </c>
      <c r="C135" s="113" t="s">
        <v>274</v>
      </c>
      <c r="D135" s="39">
        <f aca="true" t="shared" si="5" ref="D135:E141">D136</f>
        <v>216200</v>
      </c>
      <c r="E135" s="39">
        <f t="shared" si="5"/>
        <v>99794</v>
      </c>
      <c r="F135" s="114">
        <f t="shared" si="3"/>
        <v>116406</v>
      </c>
      <c r="G135" s="33"/>
      <c r="H135" s="33"/>
      <c r="I135" s="33"/>
      <c r="J135" s="33"/>
      <c r="K135" s="33"/>
      <c r="L135" s="33"/>
      <c r="M135" s="33"/>
    </row>
    <row r="136" spans="1:13" s="24" customFormat="1" ht="58.5" customHeight="1">
      <c r="A136" s="38" t="s">
        <v>275</v>
      </c>
      <c r="B136" s="104">
        <v>200</v>
      </c>
      <c r="C136" s="113" t="s">
        <v>386</v>
      </c>
      <c r="D136" s="39">
        <f>D139</f>
        <v>216200</v>
      </c>
      <c r="E136" s="39">
        <f>E139</f>
        <v>99794</v>
      </c>
      <c r="F136" s="114">
        <f t="shared" si="3"/>
        <v>116406</v>
      </c>
      <c r="G136" s="33"/>
      <c r="H136" s="33"/>
      <c r="I136" s="33"/>
      <c r="J136" s="33"/>
      <c r="K136" s="33"/>
      <c r="L136" s="33"/>
      <c r="M136" s="33"/>
    </row>
    <row r="137" spans="1:13" s="24" customFormat="1" ht="21" customHeight="1">
      <c r="A137" s="36" t="s">
        <v>438</v>
      </c>
      <c r="B137" s="104">
        <v>200</v>
      </c>
      <c r="C137" s="113" t="s">
        <v>424</v>
      </c>
      <c r="D137" s="39">
        <f>D138</f>
        <v>216200</v>
      </c>
      <c r="E137" s="39">
        <f>E138</f>
        <v>99794</v>
      </c>
      <c r="F137" s="114">
        <f>F138</f>
        <v>116406</v>
      </c>
      <c r="G137" s="33"/>
      <c r="H137" s="33"/>
      <c r="I137" s="33"/>
      <c r="J137" s="33"/>
      <c r="K137" s="33"/>
      <c r="L137" s="33"/>
      <c r="M137" s="33"/>
    </row>
    <row r="138" spans="1:13" s="24" customFormat="1" ht="20.25" customHeight="1">
      <c r="A138" s="36" t="s">
        <v>439</v>
      </c>
      <c r="B138" s="104">
        <v>200</v>
      </c>
      <c r="C138" s="113" t="s">
        <v>423</v>
      </c>
      <c r="D138" s="39">
        <v>216200</v>
      </c>
      <c r="E138" s="39">
        <v>99794</v>
      </c>
      <c r="F138" s="114">
        <v>116406</v>
      </c>
      <c r="G138" s="33"/>
      <c r="H138" s="33"/>
      <c r="I138" s="33"/>
      <c r="J138" s="33"/>
      <c r="K138" s="33"/>
      <c r="L138" s="33"/>
      <c r="M138" s="33"/>
    </row>
    <row r="139" spans="1:13" s="24" customFormat="1" ht="36">
      <c r="A139" s="38" t="s">
        <v>178</v>
      </c>
      <c r="B139" s="104">
        <v>200</v>
      </c>
      <c r="C139" s="113" t="s">
        <v>385</v>
      </c>
      <c r="D139" s="39">
        <f t="shared" si="5"/>
        <v>216200</v>
      </c>
      <c r="E139" s="39">
        <f t="shared" si="5"/>
        <v>99794</v>
      </c>
      <c r="F139" s="114">
        <f t="shared" si="3"/>
        <v>116406</v>
      </c>
      <c r="G139" s="33"/>
      <c r="H139" s="33"/>
      <c r="I139" s="33"/>
      <c r="J139" s="33"/>
      <c r="K139" s="33"/>
      <c r="L139" s="33"/>
      <c r="M139" s="33"/>
    </row>
    <row r="140" spans="1:13" s="24" customFormat="1" ht="12.75">
      <c r="A140" s="38" t="s">
        <v>133</v>
      </c>
      <c r="B140" s="104">
        <v>200</v>
      </c>
      <c r="C140" s="113" t="s">
        <v>384</v>
      </c>
      <c r="D140" s="39">
        <f t="shared" si="5"/>
        <v>216200</v>
      </c>
      <c r="E140" s="39">
        <f t="shared" si="5"/>
        <v>99794</v>
      </c>
      <c r="F140" s="114">
        <f t="shared" si="3"/>
        <v>116406</v>
      </c>
      <c r="G140" s="33"/>
      <c r="H140" s="33"/>
      <c r="I140" s="33"/>
      <c r="J140" s="33"/>
      <c r="K140" s="33"/>
      <c r="L140" s="33"/>
      <c r="M140" s="33"/>
    </row>
    <row r="141" spans="1:13" s="24" customFormat="1" ht="12.75">
      <c r="A141" s="38" t="s">
        <v>166</v>
      </c>
      <c r="B141" s="104">
        <v>200</v>
      </c>
      <c r="C141" s="113" t="s">
        <v>383</v>
      </c>
      <c r="D141" s="39">
        <f t="shared" si="5"/>
        <v>216200</v>
      </c>
      <c r="E141" s="39">
        <f t="shared" si="5"/>
        <v>99794</v>
      </c>
      <c r="F141" s="114">
        <f t="shared" si="3"/>
        <v>116406</v>
      </c>
      <c r="G141" s="33"/>
      <c r="H141" s="33"/>
      <c r="I141" s="33"/>
      <c r="J141" s="33"/>
      <c r="K141" s="33"/>
      <c r="L141" s="33"/>
      <c r="M141" s="33"/>
    </row>
    <row r="142" spans="1:13" s="24" customFormat="1" ht="12.75">
      <c r="A142" s="38" t="s">
        <v>170</v>
      </c>
      <c r="B142" s="104">
        <v>200</v>
      </c>
      <c r="C142" s="113" t="s">
        <v>382</v>
      </c>
      <c r="D142" s="40">
        <v>216200</v>
      </c>
      <c r="E142" s="40">
        <v>99794</v>
      </c>
      <c r="F142" s="114">
        <f t="shared" si="3"/>
        <v>116406</v>
      </c>
      <c r="G142" s="33"/>
      <c r="H142" s="33"/>
      <c r="I142" s="33"/>
      <c r="J142" s="33"/>
      <c r="K142" s="33"/>
      <c r="L142" s="33"/>
      <c r="M142" s="33"/>
    </row>
    <row r="143" spans="1:13" s="24" customFormat="1" ht="48">
      <c r="A143" s="38" t="s">
        <v>453</v>
      </c>
      <c r="B143" s="104">
        <v>200</v>
      </c>
      <c r="C143" s="113" t="s">
        <v>425</v>
      </c>
      <c r="D143" s="40">
        <v>185100</v>
      </c>
      <c r="E143" s="40">
        <v>185098</v>
      </c>
      <c r="F143" s="114">
        <v>2</v>
      </c>
      <c r="G143" s="33"/>
      <c r="H143" s="33"/>
      <c r="I143" s="33"/>
      <c r="J143" s="33"/>
      <c r="K143" s="33"/>
      <c r="L143" s="33"/>
      <c r="M143" s="33"/>
    </row>
    <row r="144" spans="1:13" s="24" customFormat="1" ht="48">
      <c r="A144" s="132" t="s">
        <v>276</v>
      </c>
      <c r="B144" s="104">
        <v>200</v>
      </c>
      <c r="C144" s="113" t="s">
        <v>391</v>
      </c>
      <c r="D144" s="143">
        <f>D147</f>
        <v>185100</v>
      </c>
      <c r="E144" s="143">
        <f>E147</f>
        <v>185098</v>
      </c>
      <c r="F144" s="144">
        <f t="shared" si="3"/>
        <v>2</v>
      </c>
      <c r="G144" s="33"/>
      <c r="H144" s="33"/>
      <c r="I144" s="33"/>
      <c r="J144" s="33"/>
      <c r="K144" s="33"/>
      <c r="L144" s="33"/>
      <c r="M144" s="33"/>
    </row>
    <row r="145" spans="1:13" s="24" customFormat="1" ht="24">
      <c r="A145" s="36" t="s">
        <v>438</v>
      </c>
      <c r="B145" s="104">
        <v>200</v>
      </c>
      <c r="C145" s="113" t="s">
        <v>426</v>
      </c>
      <c r="D145" s="39">
        <f>D148</f>
        <v>185100</v>
      </c>
      <c r="E145" s="39">
        <f>E148</f>
        <v>185098</v>
      </c>
      <c r="F145" s="114">
        <f>D145-E145</f>
        <v>2</v>
      </c>
      <c r="G145" s="33"/>
      <c r="H145" s="33"/>
      <c r="I145" s="33"/>
      <c r="J145" s="33"/>
      <c r="K145" s="33"/>
      <c r="L145" s="33"/>
      <c r="M145" s="33"/>
    </row>
    <row r="146" spans="1:13" s="24" customFormat="1" ht="24">
      <c r="A146" s="36" t="s">
        <v>439</v>
      </c>
      <c r="B146" s="104">
        <v>200</v>
      </c>
      <c r="C146" s="113" t="s">
        <v>427</v>
      </c>
      <c r="D146" s="39">
        <f>D149</f>
        <v>185100</v>
      </c>
      <c r="E146" s="39">
        <f>E149</f>
        <v>185098</v>
      </c>
      <c r="F146" s="114">
        <f>D146-E146</f>
        <v>2</v>
      </c>
      <c r="G146" s="33"/>
      <c r="H146" s="33"/>
      <c r="I146" s="33"/>
      <c r="J146" s="33"/>
      <c r="K146" s="33"/>
      <c r="L146" s="33"/>
      <c r="M146" s="33"/>
    </row>
    <row r="147" spans="1:13" s="24" customFormat="1" ht="34.5" customHeight="1">
      <c r="A147" s="38" t="s">
        <v>178</v>
      </c>
      <c r="B147" s="104">
        <v>200</v>
      </c>
      <c r="C147" s="113" t="s">
        <v>390</v>
      </c>
      <c r="D147" s="39">
        <f aca="true" t="shared" si="6" ref="D147:E149">D148</f>
        <v>185100</v>
      </c>
      <c r="E147" s="39">
        <f t="shared" si="6"/>
        <v>185098</v>
      </c>
      <c r="F147" s="114">
        <f t="shared" si="3"/>
        <v>2</v>
      </c>
      <c r="G147" s="33"/>
      <c r="H147" s="33"/>
      <c r="I147" s="33"/>
      <c r="J147" s="33"/>
      <c r="K147" s="33"/>
      <c r="L147" s="33"/>
      <c r="M147" s="33"/>
    </row>
    <row r="148" spans="1:13" s="24" customFormat="1" ht="12.75">
      <c r="A148" s="38" t="s">
        <v>133</v>
      </c>
      <c r="B148" s="104">
        <v>200</v>
      </c>
      <c r="C148" s="113" t="s">
        <v>389</v>
      </c>
      <c r="D148" s="39">
        <f t="shared" si="6"/>
        <v>185100</v>
      </c>
      <c r="E148" s="39">
        <f t="shared" si="6"/>
        <v>185098</v>
      </c>
      <c r="F148" s="114">
        <f t="shared" si="3"/>
        <v>2</v>
      </c>
      <c r="G148" s="33"/>
      <c r="H148" s="33"/>
      <c r="I148" s="33"/>
      <c r="J148" s="33"/>
      <c r="K148" s="33"/>
      <c r="L148" s="33"/>
      <c r="M148" s="33"/>
    </row>
    <row r="149" spans="1:13" s="24" customFormat="1" ht="12.75">
      <c r="A149" s="38" t="s">
        <v>166</v>
      </c>
      <c r="B149" s="104">
        <v>200</v>
      </c>
      <c r="C149" s="113" t="s">
        <v>388</v>
      </c>
      <c r="D149" s="39">
        <f t="shared" si="6"/>
        <v>185100</v>
      </c>
      <c r="E149" s="39">
        <f t="shared" si="6"/>
        <v>185098</v>
      </c>
      <c r="F149" s="114">
        <f t="shared" si="3"/>
        <v>2</v>
      </c>
      <c r="G149" s="33"/>
      <c r="H149" s="33"/>
      <c r="I149" s="33"/>
      <c r="J149" s="33"/>
      <c r="K149" s="33"/>
      <c r="L149" s="33"/>
      <c r="M149" s="33"/>
    </row>
    <row r="150" spans="1:13" s="24" customFormat="1" ht="20.25" customHeight="1">
      <c r="A150" s="38" t="s">
        <v>170</v>
      </c>
      <c r="B150" s="104">
        <v>200</v>
      </c>
      <c r="C150" s="113" t="s">
        <v>387</v>
      </c>
      <c r="D150" s="40">
        <f>215600-14562.4-5591.98-10347.62+2</f>
        <v>185100</v>
      </c>
      <c r="E150" s="40">
        <f>166598+18500</f>
        <v>185098</v>
      </c>
      <c r="F150" s="114">
        <f t="shared" si="3"/>
        <v>2</v>
      </c>
      <c r="G150" s="33"/>
      <c r="H150" s="33"/>
      <c r="I150" s="33"/>
      <c r="J150" s="33"/>
      <c r="K150" s="33"/>
      <c r="L150" s="33"/>
      <c r="M150" s="33"/>
    </row>
    <row r="151" spans="1:13" s="24" customFormat="1" ht="24">
      <c r="A151" s="132" t="s">
        <v>277</v>
      </c>
      <c r="B151" s="104">
        <v>200</v>
      </c>
      <c r="C151" s="113" t="s">
        <v>278</v>
      </c>
      <c r="D151" s="143">
        <f aca="true" t="shared" si="7" ref="D151:E157">D152</f>
        <v>30000</v>
      </c>
      <c r="E151" s="143">
        <f t="shared" si="7"/>
        <v>30000</v>
      </c>
      <c r="F151" s="144">
        <f t="shared" si="3"/>
        <v>0</v>
      </c>
      <c r="G151" s="33"/>
      <c r="H151" s="33"/>
      <c r="I151" s="33"/>
      <c r="J151" s="33"/>
      <c r="K151" s="33"/>
      <c r="L151" s="33"/>
      <c r="M151" s="33"/>
    </row>
    <row r="152" spans="1:13" s="24" customFormat="1" ht="12.75">
      <c r="A152" s="38" t="s">
        <v>198</v>
      </c>
      <c r="B152" s="104">
        <v>200</v>
      </c>
      <c r="C152" s="113" t="s">
        <v>279</v>
      </c>
      <c r="D152" s="39">
        <f t="shared" si="7"/>
        <v>30000</v>
      </c>
      <c r="E152" s="39">
        <f t="shared" si="7"/>
        <v>30000</v>
      </c>
      <c r="F152" s="114">
        <f t="shared" si="3"/>
        <v>0</v>
      </c>
      <c r="G152" s="33"/>
      <c r="H152" s="33"/>
      <c r="I152" s="33"/>
      <c r="J152" s="33"/>
      <c r="K152" s="33"/>
      <c r="L152" s="33"/>
      <c r="M152" s="33"/>
    </row>
    <row r="153" spans="1:13" s="24" customFormat="1" ht="104.25" customHeight="1">
      <c r="A153" s="38" t="s">
        <v>206</v>
      </c>
      <c r="B153" s="104">
        <v>200</v>
      </c>
      <c r="C153" s="113" t="s">
        <v>280</v>
      </c>
      <c r="D153" s="39">
        <f>D155</f>
        <v>30000</v>
      </c>
      <c r="E153" s="39">
        <f>E155</f>
        <v>30000</v>
      </c>
      <c r="F153" s="114">
        <f>D153-E153</f>
        <v>0</v>
      </c>
      <c r="G153" s="33"/>
      <c r="H153" s="33"/>
      <c r="I153" s="33"/>
      <c r="J153" s="33"/>
      <c r="K153" s="33"/>
      <c r="L153" s="33"/>
      <c r="M153" s="33"/>
    </row>
    <row r="154" spans="1:13" s="24" customFormat="1" ht="16.5" customHeight="1">
      <c r="A154" s="38" t="s">
        <v>198</v>
      </c>
      <c r="B154" s="104">
        <v>200</v>
      </c>
      <c r="C154" s="113" t="s">
        <v>454</v>
      </c>
      <c r="D154" s="39">
        <f t="shared" si="7"/>
        <v>30000</v>
      </c>
      <c r="E154" s="39">
        <f t="shared" si="7"/>
        <v>30000</v>
      </c>
      <c r="F154" s="114">
        <f>D154-E154</f>
        <v>0</v>
      </c>
      <c r="G154" s="33"/>
      <c r="H154" s="33"/>
      <c r="I154" s="33"/>
      <c r="J154" s="33"/>
      <c r="K154" s="33"/>
      <c r="L154" s="33"/>
      <c r="M154" s="33"/>
    </row>
    <row r="155" spans="1:13" s="24" customFormat="1" ht="12.75">
      <c r="A155" s="38" t="s">
        <v>208</v>
      </c>
      <c r="B155" s="104">
        <v>200</v>
      </c>
      <c r="C155" s="113" t="s">
        <v>281</v>
      </c>
      <c r="D155" s="39">
        <f t="shared" si="7"/>
        <v>30000</v>
      </c>
      <c r="E155" s="39">
        <f t="shared" si="7"/>
        <v>30000</v>
      </c>
      <c r="F155" s="114">
        <f t="shared" si="3"/>
        <v>0</v>
      </c>
      <c r="G155" s="33"/>
      <c r="H155" s="33"/>
      <c r="I155" s="33"/>
      <c r="J155" s="33"/>
      <c r="K155" s="33"/>
      <c r="L155" s="33"/>
      <c r="M155" s="33"/>
    </row>
    <row r="156" spans="1:13" s="24" customFormat="1" ht="12.75">
      <c r="A156" s="44" t="s">
        <v>133</v>
      </c>
      <c r="B156" s="104">
        <v>200</v>
      </c>
      <c r="C156" s="113" t="s">
        <v>282</v>
      </c>
      <c r="D156" s="39">
        <f t="shared" si="7"/>
        <v>30000</v>
      </c>
      <c r="E156" s="39">
        <f t="shared" si="7"/>
        <v>30000</v>
      </c>
      <c r="F156" s="114">
        <f t="shared" si="3"/>
        <v>0</v>
      </c>
      <c r="G156" s="33"/>
      <c r="H156" s="33"/>
      <c r="I156" s="33"/>
      <c r="J156" s="33"/>
      <c r="K156" s="33"/>
      <c r="L156" s="33"/>
      <c r="M156" s="33"/>
    </row>
    <row r="157" spans="1:13" s="24" customFormat="1" ht="12.75">
      <c r="A157" s="44" t="s">
        <v>211</v>
      </c>
      <c r="B157" s="104">
        <v>200</v>
      </c>
      <c r="C157" s="113" t="s">
        <v>283</v>
      </c>
      <c r="D157" s="39">
        <f t="shared" si="7"/>
        <v>30000</v>
      </c>
      <c r="E157" s="39">
        <f t="shared" si="7"/>
        <v>30000</v>
      </c>
      <c r="F157" s="114">
        <f t="shared" si="3"/>
        <v>0</v>
      </c>
      <c r="G157" s="33"/>
      <c r="H157" s="33"/>
      <c r="I157" s="33"/>
      <c r="J157" s="33"/>
      <c r="K157" s="33"/>
      <c r="L157" s="33"/>
      <c r="M157" s="33"/>
    </row>
    <row r="158" spans="1:13" s="24" customFormat="1" ht="33" customHeight="1">
      <c r="A158" s="38" t="s">
        <v>213</v>
      </c>
      <c r="B158" s="104">
        <v>200</v>
      </c>
      <c r="C158" s="113" t="s">
        <v>284</v>
      </c>
      <c r="D158" s="40">
        <v>30000</v>
      </c>
      <c r="E158" s="40">
        <v>30000</v>
      </c>
      <c r="F158" s="114">
        <f t="shared" si="3"/>
        <v>0</v>
      </c>
      <c r="G158" s="33"/>
      <c r="H158" s="33"/>
      <c r="I158" s="33"/>
      <c r="J158" s="33"/>
      <c r="K158" s="33"/>
      <c r="L158" s="33"/>
      <c r="M158" s="33"/>
    </row>
    <row r="159" spans="1:13" s="24" customFormat="1" ht="12.75">
      <c r="A159" s="147" t="s">
        <v>285</v>
      </c>
      <c r="B159" s="104">
        <v>200</v>
      </c>
      <c r="C159" s="113" t="s">
        <v>286</v>
      </c>
      <c r="D159" s="143">
        <f>D160+D180</f>
        <v>1616900</v>
      </c>
      <c r="E159" s="143">
        <f>E160+E180</f>
        <v>1616366.11</v>
      </c>
      <c r="F159" s="144">
        <f t="shared" si="3"/>
        <v>533.8899999998976</v>
      </c>
      <c r="G159" s="33"/>
      <c r="H159" s="33"/>
      <c r="I159" s="33"/>
      <c r="J159" s="33"/>
      <c r="K159" s="33"/>
      <c r="L159" s="33"/>
      <c r="M159" s="33"/>
    </row>
    <row r="160" spans="1:13" s="24" customFormat="1" ht="12.75">
      <c r="A160" s="146" t="s">
        <v>287</v>
      </c>
      <c r="B160" s="104">
        <v>200</v>
      </c>
      <c r="C160" s="113" t="s">
        <v>288</v>
      </c>
      <c r="D160" s="143">
        <f>D161+D171</f>
        <v>450700</v>
      </c>
      <c r="E160" s="143">
        <f>E161+E171</f>
        <v>450342.56</v>
      </c>
      <c r="F160" s="144">
        <f t="shared" si="3"/>
        <v>357.4400000000023</v>
      </c>
      <c r="G160" s="33"/>
      <c r="H160" s="33"/>
      <c r="I160" s="33"/>
      <c r="J160" s="33"/>
      <c r="K160" s="33"/>
      <c r="L160" s="33"/>
      <c r="M160" s="33"/>
    </row>
    <row r="161" spans="1:13" s="24" customFormat="1" ht="12.75">
      <c r="A161" s="44" t="s">
        <v>198</v>
      </c>
      <c r="B161" s="104">
        <v>200</v>
      </c>
      <c r="C161" s="113" t="s">
        <v>289</v>
      </c>
      <c r="D161" s="39">
        <f aca="true" t="shared" si="8" ref="D161:E167">D162</f>
        <v>344800</v>
      </c>
      <c r="E161" s="39">
        <f t="shared" si="8"/>
        <v>344614</v>
      </c>
      <c r="F161" s="114">
        <f t="shared" si="3"/>
        <v>186</v>
      </c>
      <c r="G161" s="33"/>
      <c r="H161" s="33"/>
      <c r="I161" s="33"/>
      <c r="J161" s="33"/>
      <c r="K161" s="33"/>
      <c r="L161" s="33"/>
      <c r="M161" s="33"/>
    </row>
    <row r="162" spans="1:13" s="24" customFormat="1" ht="72">
      <c r="A162" s="38" t="s">
        <v>290</v>
      </c>
      <c r="B162" s="104">
        <v>200</v>
      </c>
      <c r="C162" s="113" t="s">
        <v>291</v>
      </c>
      <c r="D162" s="39">
        <f t="shared" si="8"/>
        <v>344800</v>
      </c>
      <c r="E162" s="39">
        <f t="shared" si="8"/>
        <v>344614</v>
      </c>
      <c r="F162" s="114">
        <f t="shared" si="3"/>
        <v>186</v>
      </c>
      <c r="G162" s="33"/>
      <c r="H162" s="33"/>
      <c r="I162" s="33"/>
      <c r="J162" s="33"/>
      <c r="K162" s="33"/>
      <c r="L162" s="33"/>
      <c r="M162" s="33"/>
    </row>
    <row r="163" spans="1:13" s="24" customFormat="1" ht="93.75" customHeight="1">
      <c r="A163" s="38" t="s">
        <v>292</v>
      </c>
      <c r="B163" s="104">
        <v>200</v>
      </c>
      <c r="C163" s="113" t="s">
        <v>291</v>
      </c>
      <c r="D163" s="39">
        <f>D166</f>
        <v>344800</v>
      </c>
      <c r="E163" s="39">
        <f>E166</f>
        <v>344614</v>
      </c>
      <c r="F163" s="114">
        <f t="shared" si="3"/>
        <v>186</v>
      </c>
      <c r="G163" s="33"/>
      <c r="H163" s="33"/>
      <c r="I163" s="33"/>
      <c r="J163" s="33"/>
      <c r="K163" s="33"/>
      <c r="L163" s="33"/>
      <c r="M163" s="33"/>
    </row>
    <row r="164" spans="1:13" s="24" customFormat="1" ht="17.25" customHeight="1">
      <c r="A164" s="38" t="s">
        <v>455</v>
      </c>
      <c r="B164" s="104">
        <v>200</v>
      </c>
      <c r="C164" s="113" t="s">
        <v>456</v>
      </c>
      <c r="D164" s="39">
        <f>D166</f>
        <v>344800</v>
      </c>
      <c r="E164" s="39">
        <f>E166</f>
        <v>344614</v>
      </c>
      <c r="F164" s="114">
        <f>D164-E164</f>
        <v>186</v>
      </c>
      <c r="G164" s="33"/>
      <c r="H164" s="33"/>
      <c r="I164" s="33"/>
      <c r="J164" s="33"/>
      <c r="K164" s="33"/>
      <c r="L164" s="33"/>
      <c r="M164" s="33"/>
    </row>
    <row r="165" spans="1:13" s="24" customFormat="1" ht="62.25" customHeight="1">
      <c r="A165" s="38" t="s">
        <v>457</v>
      </c>
      <c r="B165" s="104">
        <v>200</v>
      </c>
      <c r="C165" s="113" t="s">
        <v>458</v>
      </c>
      <c r="D165" s="39">
        <f t="shared" si="8"/>
        <v>344800</v>
      </c>
      <c r="E165" s="39">
        <f t="shared" si="8"/>
        <v>344614</v>
      </c>
      <c r="F165" s="114">
        <f>D165-E165</f>
        <v>186</v>
      </c>
      <c r="G165" s="33"/>
      <c r="H165" s="33"/>
      <c r="I165" s="33"/>
      <c r="J165" s="33"/>
      <c r="K165" s="33"/>
      <c r="L165" s="33"/>
      <c r="M165" s="33"/>
    </row>
    <row r="166" spans="1:13" s="24" customFormat="1" ht="12.75">
      <c r="A166" s="38" t="s">
        <v>133</v>
      </c>
      <c r="B166" s="104">
        <v>200</v>
      </c>
      <c r="C166" s="113" t="s">
        <v>293</v>
      </c>
      <c r="D166" s="39">
        <f t="shared" si="8"/>
        <v>344800</v>
      </c>
      <c r="E166" s="39">
        <f t="shared" si="8"/>
        <v>344614</v>
      </c>
      <c r="F166" s="114">
        <f t="shared" si="3"/>
        <v>186</v>
      </c>
      <c r="G166" s="33"/>
      <c r="H166" s="33"/>
      <c r="I166" s="33"/>
      <c r="J166" s="33"/>
      <c r="K166" s="33"/>
      <c r="L166" s="33"/>
      <c r="M166" s="33"/>
    </row>
    <row r="167" spans="1:13" s="24" customFormat="1" ht="24" customHeight="1">
      <c r="A167" s="36" t="s">
        <v>439</v>
      </c>
      <c r="B167" s="104">
        <v>200</v>
      </c>
      <c r="C167" s="113" t="s">
        <v>294</v>
      </c>
      <c r="D167" s="39">
        <f t="shared" si="8"/>
        <v>344800</v>
      </c>
      <c r="E167" s="39">
        <f t="shared" si="8"/>
        <v>344614</v>
      </c>
      <c r="F167" s="114">
        <f t="shared" si="3"/>
        <v>186</v>
      </c>
      <c r="G167" s="33"/>
      <c r="H167" s="33"/>
      <c r="I167" s="33"/>
      <c r="J167" s="33"/>
      <c r="K167" s="33"/>
      <c r="L167" s="33"/>
      <c r="M167" s="33"/>
    </row>
    <row r="168" spans="1:13" s="24" customFormat="1" ht="48">
      <c r="A168" s="38" t="s">
        <v>295</v>
      </c>
      <c r="B168" s="104">
        <v>200</v>
      </c>
      <c r="C168" s="113" t="s">
        <v>296</v>
      </c>
      <c r="D168" s="40">
        <v>344800</v>
      </c>
      <c r="E168" s="40">
        <v>344614</v>
      </c>
      <c r="F168" s="114">
        <f t="shared" si="3"/>
        <v>186</v>
      </c>
      <c r="G168" s="33"/>
      <c r="H168" s="33"/>
      <c r="I168" s="33"/>
      <c r="J168" s="33"/>
      <c r="K168" s="33"/>
      <c r="L168" s="33"/>
      <c r="M168" s="33"/>
    </row>
    <row r="169" spans="1:13" s="24" customFormat="1" ht="24">
      <c r="A169" s="41" t="s">
        <v>260</v>
      </c>
      <c r="B169" s="104">
        <v>200</v>
      </c>
      <c r="C169" s="113" t="s">
        <v>459</v>
      </c>
      <c r="D169" s="39">
        <f>D170</f>
        <v>105900</v>
      </c>
      <c r="E169" s="39">
        <f>E170</f>
        <v>105728.56</v>
      </c>
      <c r="F169" s="114">
        <f t="shared" si="3"/>
        <v>171.44000000000233</v>
      </c>
      <c r="G169" s="33"/>
      <c r="H169" s="33"/>
      <c r="I169" s="33"/>
      <c r="J169" s="33"/>
      <c r="K169" s="33"/>
      <c r="L169" s="33"/>
      <c r="M169" s="33"/>
    </row>
    <row r="170" spans="1:13" s="24" customFormat="1" ht="48">
      <c r="A170" s="41" t="s">
        <v>453</v>
      </c>
      <c r="B170" s="104">
        <v>200</v>
      </c>
      <c r="C170" s="113" t="s">
        <v>298</v>
      </c>
      <c r="D170" s="39">
        <f>D171</f>
        <v>105900</v>
      </c>
      <c r="E170" s="39">
        <f>E171</f>
        <v>105728.56</v>
      </c>
      <c r="F170" s="114">
        <f>D170-E170</f>
        <v>171.44000000000233</v>
      </c>
      <c r="G170" s="33"/>
      <c r="H170" s="33"/>
      <c r="I170" s="33"/>
      <c r="J170" s="33"/>
      <c r="K170" s="33"/>
      <c r="L170" s="33"/>
      <c r="M170" s="33"/>
    </row>
    <row r="171" spans="1:13" s="24" customFormat="1" ht="24">
      <c r="A171" s="38" t="s">
        <v>297</v>
      </c>
      <c r="B171" s="104">
        <v>200</v>
      </c>
      <c r="C171" s="113" t="s">
        <v>298</v>
      </c>
      <c r="D171" s="39">
        <f>D174</f>
        <v>105900</v>
      </c>
      <c r="E171" s="39">
        <f>E174</f>
        <v>105728.56</v>
      </c>
      <c r="F171" s="114">
        <f t="shared" si="3"/>
        <v>171.44000000000233</v>
      </c>
      <c r="G171" s="33"/>
      <c r="H171" s="33"/>
      <c r="I171" s="33"/>
      <c r="J171" s="33"/>
      <c r="K171" s="33"/>
      <c r="L171" s="33"/>
      <c r="M171" s="33"/>
    </row>
    <row r="172" spans="1:13" s="24" customFormat="1" ht="24">
      <c r="A172" s="36" t="s">
        <v>438</v>
      </c>
      <c r="B172" s="104">
        <v>200</v>
      </c>
      <c r="C172" s="113" t="s">
        <v>460</v>
      </c>
      <c r="D172" s="39">
        <v>105900</v>
      </c>
      <c r="E172" s="39">
        <v>105728.56</v>
      </c>
      <c r="F172" s="114">
        <f>D172-E172</f>
        <v>171.44000000000233</v>
      </c>
      <c r="G172" s="33"/>
      <c r="H172" s="33"/>
      <c r="I172" s="33"/>
      <c r="J172" s="33"/>
      <c r="K172" s="33"/>
      <c r="L172" s="33"/>
      <c r="M172" s="33"/>
    </row>
    <row r="173" spans="1:13" s="24" customFormat="1" ht="24">
      <c r="A173" s="36" t="s">
        <v>439</v>
      </c>
      <c r="B173" s="104">
        <v>200</v>
      </c>
      <c r="C173" s="113" t="s">
        <v>461</v>
      </c>
      <c r="D173" s="39">
        <v>105900</v>
      </c>
      <c r="E173" s="39">
        <v>105728.56</v>
      </c>
      <c r="F173" s="114">
        <f>D173-E173</f>
        <v>171.44000000000233</v>
      </c>
      <c r="G173" s="33"/>
      <c r="H173" s="33"/>
      <c r="I173" s="33"/>
      <c r="J173" s="33"/>
      <c r="K173" s="33"/>
      <c r="L173" s="33"/>
      <c r="M173" s="33"/>
    </row>
    <row r="174" spans="1:13" s="24" customFormat="1" ht="33.75" customHeight="1">
      <c r="A174" s="38" t="s">
        <v>178</v>
      </c>
      <c r="B174" s="104">
        <v>200</v>
      </c>
      <c r="C174" s="113" t="s">
        <v>396</v>
      </c>
      <c r="D174" s="39">
        <f>D175+D178</f>
        <v>105900</v>
      </c>
      <c r="E174" s="39">
        <f>E175+E178</f>
        <v>105728.56</v>
      </c>
      <c r="F174" s="114">
        <f t="shared" si="3"/>
        <v>171.44000000000233</v>
      </c>
      <c r="G174" s="33"/>
      <c r="H174" s="33"/>
      <c r="I174" s="33"/>
      <c r="J174" s="33"/>
      <c r="K174" s="33"/>
      <c r="L174" s="33"/>
      <c r="M174" s="33"/>
    </row>
    <row r="175" spans="1:13" s="24" customFormat="1" ht="12.75">
      <c r="A175" s="38" t="s">
        <v>133</v>
      </c>
      <c r="B175" s="104">
        <v>200</v>
      </c>
      <c r="C175" s="113" t="s">
        <v>397</v>
      </c>
      <c r="D175" s="39">
        <f>D176+D177</f>
        <v>56000</v>
      </c>
      <c r="E175" s="39">
        <f>E176+E177</f>
        <v>55902.56</v>
      </c>
      <c r="F175" s="114">
        <f t="shared" si="3"/>
        <v>97.44000000000233</v>
      </c>
      <c r="G175" s="33"/>
      <c r="H175" s="33"/>
      <c r="I175" s="33"/>
      <c r="J175" s="33"/>
      <c r="K175" s="33"/>
      <c r="L175" s="33"/>
      <c r="M175" s="33"/>
    </row>
    <row r="176" spans="1:13" s="24" customFormat="1" ht="12.75">
      <c r="A176" s="38" t="s">
        <v>299</v>
      </c>
      <c r="B176" s="104">
        <v>200</v>
      </c>
      <c r="C176" s="113" t="s">
        <v>395</v>
      </c>
      <c r="D176" s="39">
        <f>28000+5000</f>
        <v>33000</v>
      </c>
      <c r="E176" s="39">
        <f>27951.28+4951.28</f>
        <v>32902.56</v>
      </c>
      <c r="F176" s="114">
        <f t="shared" si="3"/>
        <v>97.44000000000233</v>
      </c>
      <c r="G176" s="33"/>
      <c r="H176" s="33"/>
      <c r="I176" s="33"/>
      <c r="J176" s="33"/>
      <c r="K176" s="33"/>
      <c r="L176" s="33"/>
      <c r="M176" s="33"/>
    </row>
    <row r="177" spans="1:13" s="24" customFormat="1" ht="12.75">
      <c r="A177" s="38" t="s">
        <v>172</v>
      </c>
      <c r="B177" s="104">
        <v>200</v>
      </c>
      <c r="C177" s="113" t="s">
        <v>394</v>
      </c>
      <c r="D177" s="40">
        <v>23000</v>
      </c>
      <c r="E177" s="40">
        <v>23000</v>
      </c>
      <c r="F177" s="114">
        <f t="shared" si="3"/>
        <v>0</v>
      </c>
      <c r="G177" s="33"/>
      <c r="H177" s="33"/>
      <c r="I177" s="33"/>
      <c r="J177" s="33"/>
      <c r="K177" s="33"/>
      <c r="L177" s="33"/>
      <c r="M177" s="33"/>
    </row>
    <row r="178" spans="1:13" s="24" customFormat="1" ht="12.75">
      <c r="A178" s="38" t="s">
        <v>174</v>
      </c>
      <c r="B178" s="104">
        <v>200</v>
      </c>
      <c r="C178" s="113" t="s">
        <v>393</v>
      </c>
      <c r="D178" s="39">
        <f>D179</f>
        <v>49900</v>
      </c>
      <c r="E178" s="39">
        <f>E179</f>
        <v>49826</v>
      </c>
      <c r="F178" s="114">
        <f t="shared" si="3"/>
        <v>74</v>
      </c>
      <c r="G178" s="33"/>
      <c r="H178" s="33"/>
      <c r="I178" s="33"/>
      <c r="J178" s="33"/>
      <c r="K178" s="33"/>
      <c r="L178" s="33"/>
      <c r="M178" s="33"/>
    </row>
    <row r="179" spans="1:13" s="24" customFormat="1" ht="24">
      <c r="A179" s="38" t="s">
        <v>189</v>
      </c>
      <c r="B179" s="104">
        <v>200</v>
      </c>
      <c r="C179" s="113" t="s">
        <v>392</v>
      </c>
      <c r="D179" s="40">
        <f>50000-100</f>
        <v>49900</v>
      </c>
      <c r="E179" s="40">
        <v>49826</v>
      </c>
      <c r="F179" s="114">
        <f t="shared" si="3"/>
        <v>74</v>
      </c>
      <c r="G179" s="33"/>
      <c r="H179" s="33"/>
      <c r="I179" s="33"/>
      <c r="J179" s="33"/>
      <c r="K179" s="33"/>
      <c r="L179" s="33"/>
      <c r="M179" s="33"/>
    </row>
    <row r="180" spans="1:13" s="24" customFormat="1" ht="12.75">
      <c r="A180" s="132" t="s">
        <v>300</v>
      </c>
      <c r="B180" s="104">
        <v>200</v>
      </c>
      <c r="C180" s="113" t="s">
        <v>301</v>
      </c>
      <c r="D180" s="143">
        <f>D181</f>
        <v>1166200</v>
      </c>
      <c r="E180" s="143">
        <f>E181</f>
        <v>1166023.55</v>
      </c>
      <c r="F180" s="144">
        <f t="shared" si="3"/>
        <v>176.44999999995343</v>
      </c>
      <c r="G180" s="33"/>
      <c r="H180" s="33"/>
      <c r="I180" s="33"/>
      <c r="J180" s="33"/>
      <c r="K180" s="33"/>
      <c r="L180" s="33"/>
      <c r="M180" s="33"/>
    </row>
    <row r="181" spans="1:13" s="24" customFormat="1" ht="24">
      <c r="A181" s="38" t="s">
        <v>260</v>
      </c>
      <c r="B181" s="104">
        <v>200</v>
      </c>
      <c r="C181" s="113" t="s">
        <v>302</v>
      </c>
      <c r="D181" s="39">
        <f>D182+D191</f>
        <v>1166200</v>
      </c>
      <c r="E181" s="39">
        <f>E182+E191</f>
        <v>1166023.55</v>
      </c>
      <c r="F181" s="114">
        <f t="shared" si="3"/>
        <v>176.44999999995343</v>
      </c>
      <c r="G181" s="33"/>
      <c r="H181" s="33"/>
      <c r="I181" s="33"/>
      <c r="J181" s="33"/>
      <c r="K181" s="33"/>
      <c r="L181" s="33"/>
      <c r="M181" s="33"/>
    </row>
    <row r="182" spans="1:13" s="24" customFormat="1" ht="60">
      <c r="A182" s="38" t="s">
        <v>303</v>
      </c>
      <c r="B182" s="104">
        <v>200</v>
      </c>
      <c r="C182" s="113" t="s">
        <v>304</v>
      </c>
      <c r="D182" s="39">
        <f>D185</f>
        <v>879700</v>
      </c>
      <c r="E182" s="39">
        <f>E185</f>
        <v>879540.5900000001</v>
      </c>
      <c r="F182" s="114">
        <f t="shared" si="3"/>
        <v>159.40999999991618</v>
      </c>
      <c r="G182" s="33"/>
      <c r="H182" s="33"/>
      <c r="I182" s="33"/>
      <c r="J182" s="33"/>
      <c r="K182" s="33"/>
      <c r="L182" s="33"/>
      <c r="M182" s="33"/>
    </row>
    <row r="183" spans="1:13" s="24" customFormat="1" ht="24">
      <c r="A183" s="36" t="s">
        <v>438</v>
      </c>
      <c r="B183" s="104">
        <v>200</v>
      </c>
      <c r="C183" s="113" t="s">
        <v>428</v>
      </c>
      <c r="D183" s="39">
        <f>D186</f>
        <v>879700</v>
      </c>
      <c r="E183" s="39">
        <f>E186</f>
        <v>879540.5900000001</v>
      </c>
      <c r="F183" s="114">
        <f>D183-E183</f>
        <v>159.40999999991618</v>
      </c>
      <c r="G183" s="33"/>
      <c r="H183" s="33"/>
      <c r="I183" s="33"/>
      <c r="J183" s="33"/>
      <c r="K183" s="33"/>
      <c r="L183" s="33"/>
      <c r="M183" s="33"/>
    </row>
    <row r="184" spans="1:13" s="24" customFormat="1" ht="24">
      <c r="A184" s="36" t="s">
        <v>439</v>
      </c>
      <c r="B184" s="104">
        <v>200</v>
      </c>
      <c r="C184" s="113" t="s">
        <v>429</v>
      </c>
      <c r="D184" s="39">
        <f>D187</f>
        <v>879700</v>
      </c>
      <c r="E184" s="39">
        <f>E187</f>
        <v>879540.5900000001</v>
      </c>
      <c r="F184" s="114">
        <f>D184-E184</f>
        <v>159.40999999991618</v>
      </c>
      <c r="G184" s="33"/>
      <c r="H184" s="33"/>
      <c r="I184" s="33"/>
      <c r="J184" s="33"/>
      <c r="K184" s="33"/>
      <c r="L184" s="33"/>
      <c r="M184" s="33"/>
    </row>
    <row r="185" spans="1:13" s="24" customFormat="1" ht="33" customHeight="1">
      <c r="A185" s="38" t="s">
        <v>178</v>
      </c>
      <c r="B185" s="104">
        <v>200</v>
      </c>
      <c r="C185" s="113" t="s">
        <v>305</v>
      </c>
      <c r="D185" s="39">
        <f>D186</f>
        <v>879700</v>
      </c>
      <c r="E185" s="39">
        <f>E186</f>
        <v>879540.5900000001</v>
      </c>
      <c r="F185" s="114">
        <f t="shared" si="3"/>
        <v>159.40999999991618</v>
      </c>
      <c r="G185" s="33"/>
      <c r="H185" s="33"/>
      <c r="I185" s="33"/>
      <c r="J185" s="33"/>
      <c r="K185" s="33"/>
      <c r="L185" s="33"/>
      <c r="M185" s="33"/>
    </row>
    <row r="186" spans="1:13" s="24" customFormat="1" ht="12.75">
      <c r="A186" s="45" t="s">
        <v>133</v>
      </c>
      <c r="B186" s="104">
        <v>200</v>
      </c>
      <c r="C186" s="113" t="s">
        <v>306</v>
      </c>
      <c r="D186" s="39">
        <f>D187</f>
        <v>879700</v>
      </c>
      <c r="E186" s="39">
        <f>E187</f>
        <v>879540.5900000001</v>
      </c>
      <c r="F186" s="114">
        <f t="shared" si="3"/>
        <v>159.40999999991618</v>
      </c>
      <c r="G186" s="33"/>
      <c r="H186" s="33"/>
      <c r="I186" s="33"/>
      <c r="J186" s="33"/>
      <c r="K186" s="33"/>
      <c r="L186" s="33"/>
      <c r="M186" s="33"/>
    </row>
    <row r="187" spans="1:13" s="24" customFormat="1" ht="12.75">
      <c r="A187" s="38" t="s">
        <v>166</v>
      </c>
      <c r="B187" s="104">
        <v>200</v>
      </c>
      <c r="C187" s="113" t="s">
        <v>307</v>
      </c>
      <c r="D187" s="39">
        <f>D188+D189+D190</f>
        <v>879700</v>
      </c>
      <c r="E187" s="39">
        <f>E188+E189+E190</f>
        <v>879540.5900000001</v>
      </c>
      <c r="F187" s="114">
        <f t="shared" si="3"/>
        <v>159.40999999991618</v>
      </c>
      <c r="G187" s="33"/>
      <c r="H187" s="33"/>
      <c r="I187" s="33"/>
      <c r="J187" s="33"/>
      <c r="K187" s="33"/>
      <c r="L187" s="33"/>
      <c r="M187" s="33"/>
    </row>
    <row r="188" spans="1:13" s="24" customFormat="1" ht="12.75">
      <c r="A188" s="38" t="s">
        <v>184</v>
      </c>
      <c r="B188" s="104">
        <v>200</v>
      </c>
      <c r="C188" s="113" t="s">
        <v>308</v>
      </c>
      <c r="D188" s="40">
        <f>693600-66200</f>
        <v>627400</v>
      </c>
      <c r="E188" s="40">
        <f>537089.98+2383.9+82386.8+5489.43</f>
        <v>627350.1100000001</v>
      </c>
      <c r="F188" s="114">
        <f t="shared" si="3"/>
        <v>49.889999999897555</v>
      </c>
      <c r="G188" s="33"/>
      <c r="H188" s="33"/>
      <c r="I188" s="33"/>
      <c r="J188" s="33"/>
      <c r="K188" s="33"/>
      <c r="L188" s="33"/>
      <c r="M188" s="33"/>
    </row>
    <row r="189" spans="1:13" s="24" customFormat="1" ht="12.75">
      <c r="A189" s="38" t="s">
        <v>299</v>
      </c>
      <c r="B189" s="104">
        <v>200</v>
      </c>
      <c r="C189" s="113" t="s">
        <v>309</v>
      </c>
      <c r="D189" s="40">
        <f>238100</f>
        <v>238100</v>
      </c>
      <c r="E189" s="40">
        <v>238031.48</v>
      </c>
      <c r="F189" s="114">
        <f t="shared" si="3"/>
        <v>68.51999999998952</v>
      </c>
      <c r="G189" s="33"/>
      <c r="H189" s="33"/>
      <c r="I189" s="33"/>
      <c r="J189" s="33"/>
      <c r="K189" s="33"/>
      <c r="L189" s="33"/>
      <c r="M189" s="33"/>
    </row>
    <row r="190" spans="1:13" s="24" customFormat="1" ht="12.75">
      <c r="A190" s="38" t="s">
        <v>172</v>
      </c>
      <c r="B190" s="104">
        <v>200</v>
      </c>
      <c r="C190" s="113" t="s">
        <v>310</v>
      </c>
      <c r="D190" s="40">
        <f>30000-15800</f>
        <v>14200</v>
      </c>
      <c r="E190" s="40">
        <v>14159</v>
      </c>
      <c r="F190" s="114">
        <f t="shared" si="3"/>
        <v>41</v>
      </c>
      <c r="G190" s="33"/>
      <c r="H190" s="33"/>
      <c r="I190" s="33"/>
      <c r="J190" s="33"/>
      <c r="K190" s="33"/>
      <c r="L190" s="33"/>
      <c r="M190" s="33"/>
    </row>
    <row r="191" spans="1:13" s="24" customFormat="1" ht="48">
      <c r="A191" s="41" t="s">
        <v>311</v>
      </c>
      <c r="B191" s="104">
        <v>200</v>
      </c>
      <c r="C191" s="113" t="s">
        <v>430</v>
      </c>
      <c r="D191" s="39">
        <f>D195</f>
        <v>286500</v>
      </c>
      <c r="E191" s="39">
        <f>E195</f>
        <v>286482.96</v>
      </c>
      <c r="F191" s="114">
        <f t="shared" si="3"/>
        <v>17.039999999979045</v>
      </c>
      <c r="G191" s="33"/>
      <c r="H191" s="33"/>
      <c r="I191" s="33"/>
      <c r="J191" s="33"/>
      <c r="K191" s="33"/>
      <c r="L191" s="33"/>
      <c r="M191" s="33"/>
    </row>
    <row r="192" spans="1:13" s="24" customFormat="1" ht="24">
      <c r="A192" s="38" t="s">
        <v>313</v>
      </c>
      <c r="B192" s="104">
        <v>200</v>
      </c>
      <c r="C192" s="113" t="s">
        <v>312</v>
      </c>
      <c r="D192" s="39">
        <f>D193+D196</f>
        <v>374500</v>
      </c>
      <c r="E192" s="39">
        <f>E193+E196</f>
        <v>374465.92000000004</v>
      </c>
      <c r="F192" s="114">
        <f>D192-E192</f>
        <v>34.07999999995809</v>
      </c>
      <c r="G192" s="33"/>
      <c r="H192" s="33"/>
      <c r="I192" s="33"/>
      <c r="J192" s="33"/>
      <c r="K192" s="33"/>
      <c r="L192" s="33"/>
      <c r="M192" s="33"/>
    </row>
    <row r="193" spans="1:13" s="24" customFormat="1" ht="24">
      <c r="A193" s="36" t="s">
        <v>438</v>
      </c>
      <c r="B193" s="104">
        <v>200</v>
      </c>
      <c r="C193" s="113" t="s">
        <v>431</v>
      </c>
      <c r="D193" s="39">
        <v>286500</v>
      </c>
      <c r="E193" s="39">
        <v>286482.96</v>
      </c>
      <c r="F193" s="114">
        <f>D193-E193</f>
        <v>17.039999999979045</v>
      </c>
      <c r="G193" s="33"/>
      <c r="H193" s="33"/>
      <c r="I193" s="33"/>
      <c r="J193" s="33"/>
      <c r="K193" s="33"/>
      <c r="L193" s="33"/>
      <c r="M193" s="33"/>
    </row>
    <row r="194" spans="1:13" s="24" customFormat="1" ht="24">
      <c r="A194" s="36" t="s">
        <v>439</v>
      </c>
      <c r="B194" s="104">
        <v>200</v>
      </c>
      <c r="C194" s="113" t="s">
        <v>432</v>
      </c>
      <c r="D194" s="39">
        <v>286500</v>
      </c>
      <c r="E194" s="39">
        <v>286482.96</v>
      </c>
      <c r="F194" s="114">
        <f>D194-E194</f>
        <v>17.039999999979045</v>
      </c>
      <c r="G194" s="33"/>
      <c r="H194" s="33"/>
      <c r="I194" s="33"/>
      <c r="J194" s="33"/>
      <c r="K194" s="33"/>
      <c r="L194" s="33"/>
      <c r="M194" s="33"/>
    </row>
    <row r="195" spans="1:13" s="24" customFormat="1" ht="36">
      <c r="A195" s="38" t="s">
        <v>178</v>
      </c>
      <c r="B195" s="104">
        <v>200</v>
      </c>
      <c r="C195" s="113" t="s">
        <v>314</v>
      </c>
      <c r="D195" s="39">
        <f>D196+D199</f>
        <v>286500</v>
      </c>
      <c r="E195" s="39">
        <f>E196+E199</f>
        <v>286482.96</v>
      </c>
      <c r="F195" s="114">
        <f t="shared" si="3"/>
        <v>17.039999999979045</v>
      </c>
      <c r="G195" s="33"/>
      <c r="H195" s="33"/>
      <c r="I195" s="33"/>
      <c r="J195" s="33"/>
      <c r="K195" s="33"/>
      <c r="L195" s="33"/>
      <c r="M195" s="33"/>
    </row>
    <row r="196" spans="1:13" s="24" customFormat="1" ht="12.75">
      <c r="A196" s="45" t="s">
        <v>133</v>
      </c>
      <c r="B196" s="104">
        <v>200</v>
      </c>
      <c r="C196" s="113" t="s">
        <v>315</v>
      </c>
      <c r="D196" s="39">
        <f>D197</f>
        <v>88000</v>
      </c>
      <c r="E196" s="39">
        <f>E197</f>
        <v>87982.96</v>
      </c>
      <c r="F196" s="114">
        <f t="shared" si="3"/>
        <v>17.039999999993597</v>
      </c>
      <c r="G196" s="33"/>
      <c r="H196" s="33"/>
      <c r="I196" s="33"/>
      <c r="J196" s="33"/>
      <c r="K196" s="33"/>
      <c r="L196" s="33"/>
      <c r="M196" s="33"/>
    </row>
    <row r="197" spans="1:13" s="24" customFormat="1" ht="12.75">
      <c r="A197" s="38" t="s">
        <v>166</v>
      </c>
      <c r="B197" s="104">
        <v>200</v>
      </c>
      <c r="C197" s="113" t="s">
        <v>316</v>
      </c>
      <c r="D197" s="39">
        <f>D198</f>
        <v>88000</v>
      </c>
      <c r="E197" s="39">
        <f>E198</f>
        <v>87982.96</v>
      </c>
      <c r="F197" s="114">
        <f t="shared" si="3"/>
        <v>17.039999999993597</v>
      </c>
      <c r="G197" s="33"/>
      <c r="H197" s="33"/>
      <c r="I197" s="33"/>
      <c r="J197" s="33"/>
      <c r="K197" s="33"/>
      <c r="L197" s="33"/>
      <c r="M197" s="33"/>
    </row>
    <row r="198" spans="1:13" s="24" customFormat="1" ht="12.75">
      <c r="A198" s="38" t="s">
        <v>299</v>
      </c>
      <c r="B198" s="104">
        <v>200</v>
      </c>
      <c r="C198" s="113" t="s">
        <v>317</v>
      </c>
      <c r="D198" s="40">
        <f>88000</f>
        <v>88000</v>
      </c>
      <c r="E198" s="40">
        <v>87982.96</v>
      </c>
      <c r="F198" s="114">
        <f t="shared" si="3"/>
        <v>17.039999999993597</v>
      </c>
      <c r="G198" s="33"/>
      <c r="H198" s="33"/>
      <c r="I198" s="33"/>
      <c r="J198" s="33"/>
      <c r="K198" s="33"/>
      <c r="L198" s="33"/>
      <c r="M198" s="33"/>
    </row>
    <row r="199" spans="1:6" ht="12.75">
      <c r="A199" s="43" t="s">
        <v>174</v>
      </c>
      <c r="B199" s="104">
        <v>200</v>
      </c>
      <c r="C199" s="113" t="s">
        <v>318</v>
      </c>
      <c r="D199" s="46">
        <f>D200</f>
        <v>198500</v>
      </c>
      <c r="E199" s="46">
        <f>E200</f>
        <v>198500</v>
      </c>
      <c r="F199" s="114">
        <f t="shared" si="3"/>
        <v>0</v>
      </c>
    </row>
    <row r="200" spans="1:13" s="24" customFormat="1" ht="12.75">
      <c r="A200" s="43" t="s">
        <v>176</v>
      </c>
      <c r="B200" s="104">
        <v>200</v>
      </c>
      <c r="C200" s="113" t="s">
        <v>319</v>
      </c>
      <c r="D200" s="40">
        <v>198500</v>
      </c>
      <c r="E200" s="40">
        <v>198500</v>
      </c>
      <c r="F200" s="114">
        <f t="shared" si="3"/>
        <v>0</v>
      </c>
      <c r="G200" s="33"/>
      <c r="H200" s="33"/>
      <c r="I200" s="33"/>
      <c r="J200" s="33"/>
      <c r="K200" s="33"/>
      <c r="L200" s="33"/>
      <c r="M200" s="33"/>
    </row>
    <row r="201" spans="1:13" s="24" customFormat="1" ht="12.75">
      <c r="A201" s="132" t="s">
        <v>320</v>
      </c>
      <c r="B201" s="148">
        <v>200</v>
      </c>
      <c r="C201" s="149" t="s">
        <v>321</v>
      </c>
      <c r="D201" s="143">
        <f>D202</f>
        <v>1952600</v>
      </c>
      <c r="E201" s="143">
        <f>E202</f>
        <v>1952571.99</v>
      </c>
      <c r="F201" s="144">
        <f t="shared" si="3"/>
        <v>28.010000000009313</v>
      </c>
      <c r="G201" s="33"/>
      <c r="H201" s="33"/>
      <c r="I201" s="33"/>
      <c r="J201" s="33"/>
      <c r="K201" s="33"/>
      <c r="L201" s="33"/>
      <c r="M201" s="33"/>
    </row>
    <row r="202" spans="1:13" s="24" customFormat="1" ht="12.75">
      <c r="A202" s="132" t="s">
        <v>322</v>
      </c>
      <c r="B202" s="148">
        <v>200</v>
      </c>
      <c r="C202" s="149" t="s">
        <v>323</v>
      </c>
      <c r="D202" s="143">
        <f>D212+D208+D203</f>
        <v>1952600</v>
      </c>
      <c r="E202" s="143">
        <f>E212+E208+E203</f>
        <v>1952571.99</v>
      </c>
      <c r="F202" s="144">
        <f t="shared" si="3"/>
        <v>28.010000000009313</v>
      </c>
      <c r="G202" s="33"/>
      <c r="H202" s="33"/>
      <c r="I202" s="33"/>
      <c r="J202" s="33"/>
      <c r="K202" s="33"/>
      <c r="L202" s="33"/>
      <c r="M202" s="33"/>
    </row>
    <row r="203" spans="1:13" s="24" customFormat="1" ht="33.75" customHeight="1">
      <c r="A203" s="132" t="s">
        <v>324</v>
      </c>
      <c r="B203" s="104">
        <v>200</v>
      </c>
      <c r="C203" s="113" t="s">
        <v>325</v>
      </c>
      <c r="D203" s="143">
        <f aca="true" t="shared" si="9" ref="D203:E206">D204</f>
        <v>182000</v>
      </c>
      <c r="E203" s="143">
        <f t="shared" si="9"/>
        <v>182000</v>
      </c>
      <c r="F203" s="144">
        <f t="shared" si="3"/>
        <v>0</v>
      </c>
      <c r="G203" s="33"/>
      <c r="H203" s="33"/>
      <c r="I203" s="33"/>
      <c r="J203" s="33"/>
      <c r="K203" s="33"/>
      <c r="L203" s="33"/>
      <c r="M203" s="33"/>
    </row>
    <row r="204" spans="1:13" s="24" customFormat="1" ht="60">
      <c r="A204" s="38" t="s">
        <v>326</v>
      </c>
      <c r="B204" s="104">
        <v>200</v>
      </c>
      <c r="C204" s="113" t="s">
        <v>327</v>
      </c>
      <c r="D204" s="39">
        <f>D206</f>
        <v>182000</v>
      </c>
      <c r="E204" s="39">
        <f>E206</f>
        <v>182000</v>
      </c>
      <c r="F204" s="114">
        <f t="shared" si="3"/>
        <v>0</v>
      </c>
      <c r="G204" s="33"/>
      <c r="H204" s="33"/>
      <c r="I204" s="33"/>
      <c r="J204" s="33"/>
      <c r="K204" s="33"/>
      <c r="L204" s="33"/>
      <c r="M204" s="33"/>
    </row>
    <row r="205" spans="1:13" s="24" customFormat="1" ht="12.75">
      <c r="A205" s="38" t="s">
        <v>133</v>
      </c>
      <c r="B205" s="104">
        <v>200</v>
      </c>
      <c r="C205" s="112" t="s">
        <v>433</v>
      </c>
      <c r="D205" s="39">
        <v>182000</v>
      </c>
      <c r="E205" s="39">
        <v>182000</v>
      </c>
      <c r="F205" s="114">
        <v>0</v>
      </c>
      <c r="G205" s="33"/>
      <c r="H205" s="33"/>
      <c r="I205" s="33"/>
      <c r="J205" s="33"/>
      <c r="K205" s="33"/>
      <c r="L205" s="33"/>
      <c r="M205" s="33"/>
    </row>
    <row r="206" spans="1:13" s="24" customFormat="1" ht="25.5" customHeight="1">
      <c r="A206" s="38" t="s">
        <v>328</v>
      </c>
      <c r="B206" s="104">
        <v>200</v>
      </c>
      <c r="C206" s="112" t="s">
        <v>329</v>
      </c>
      <c r="D206" s="39">
        <f t="shared" si="9"/>
        <v>182000</v>
      </c>
      <c r="E206" s="39">
        <f t="shared" si="9"/>
        <v>182000</v>
      </c>
      <c r="F206" s="114">
        <f t="shared" si="3"/>
        <v>0</v>
      </c>
      <c r="G206" s="33"/>
      <c r="H206" s="33"/>
      <c r="I206" s="33"/>
      <c r="J206" s="33"/>
      <c r="K206" s="33"/>
      <c r="L206" s="33"/>
      <c r="M206" s="33"/>
    </row>
    <row r="207" spans="1:13" s="24" customFormat="1" ht="36">
      <c r="A207" s="38" t="s">
        <v>330</v>
      </c>
      <c r="B207" s="104">
        <v>200</v>
      </c>
      <c r="C207" s="112" t="s">
        <v>331</v>
      </c>
      <c r="D207" s="39">
        <v>182000</v>
      </c>
      <c r="E207" s="39">
        <f>65500+38700+77800</f>
        <v>182000</v>
      </c>
      <c r="F207" s="114">
        <f t="shared" si="3"/>
        <v>0</v>
      </c>
      <c r="G207" s="33"/>
      <c r="H207" s="33"/>
      <c r="I207" s="33"/>
      <c r="J207" s="33"/>
      <c r="K207" s="33"/>
      <c r="L207" s="33"/>
      <c r="M207" s="33"/>
    </row>
    <row r="208" spans="1:13" s="24" customFormat="1" ht="32.25" customHeight="1">
      <c r="A208" s="38" t="s">
        <v>462</v>
      </c>
      <c r="B208" s="104">
        <v>200</v>
      </c>
      <c r="C208" s="113" t="s">
        <v>332</v>
      </c>
      <c r="D208" s="39">
        <f aca="true" t="shared" si="10" ref="D208:E210">D209</f>
        <v>52000</v>
      </c>
      <c r="E208" s="39">
        <f t="shared" si="10"/>
        <v>52000</v>
      </c>
      <c r="F208" s="114">
        <f t="shared" si="3"/>
        <v>0</v>
      </c>
      <c r="G208" s="33"/>
      <c r="H208" s="33"/>
      <c r="I208" s="33"/>
      <c r="J208" s="33"/>
      <c r="K208" s="33"/>
      <c r="L208" s="33"/>
      <c r="M208" s="33"/>
    </row>
    <row r="209" spans="1:13" s="24" customFormat="1" ht="24">
      <c r="A209" s="38" t="s">
        <v>333</v>
      </c>
      <c r="B209" s="104">
        <v>200</v>
      </c>
      <c r="C209" s="113" t="s">
        <v>334</v>
      </c>
      <c r="D209" s="39">
        <f t="shared" si="10"/>
        <v>52000</v>
      </c>
      <c r="E209" s="39">
        <f t="shared" si="10"/>
        <v>52000</v>
      </c>
      <c r="F209" s="114">
        <f t="shared" si="3"/>
        <v>0</v>
      </c>
      <c r="G209" s="33"/>
      <c r="H209" s="33"/>
      <c r="I209" s="33"/>
      <c r="J209" s="33"/>
      <c r="K209" s="33"/>
      <c r="L209" s="33"/>
      <c r="M209" s="33"/>
    </row>
    <row r="210" spans="1:13" s="24" customFormat="1" ht="26.25" customHeight="1">
      <c r="A210" s="38" t="s">
        <v>328</v>
      </c>
      <c r="B210" s="104">
        <v>200</v>
      </c>
      <c r="C210" s="113" t="s">
        <v>335</v>
      </c>
      <c r="D210" s="39">
        <f t="shared" si="10"/>
        <v>52000</v>
      </c>
      <c r="E210" s="39">
        <f t="shared" si="10"/>
        <v>52000</v>
      </c>
      <c r="F210" s="114">
        <f t="shared" si="3"/>
        <v>0</v>
      </c>
      <c r="G210" s="33"/>
      <c r="H210" s="33"/>
      <c r="I210" s="33"/>
      <c r="J210" s="33"/>
      <c r="K210" s="33"/>
      <c r="L210" s="33"/>
      <c r="M210" s="33"/>
    </row>
    <row r="211" spans="1:13" s="24" customFormat="1" ht="36">
      <c r="A211" s="38" t="s">
        <v>330</v>
      </c>
      <c r="B211" s="104">
        <v>200</v>
      </c>
      <c r="C211" s="113" t="s">
        <v>336</v>
      </c>
      <c r="D211" s="39">
        <v>52000</v>
      </c>
      <c r="E211" s="39">
        <v>52000</v>
      </c>
      <c r="F211" s="114">
        <f t="shared" si="3"/>
        <v>0</v>
      </c>
      <c r="G211" s="33"/>
      <c r="H211" s="33"/>
      <c r="I211" s="33"/>
      <c r="J211" s="33"/>
      <c r="K211" s="33"/>
      <c r="L211" s="33"/>
      <c r="M211" s="33"/>
    </row>
    <row r="212" spans="1:13" s="24" customFormat="1" ht="24">
      <c r="A212" s="38" t="s">
        <v>260</v>
      </c>
      <c r="B212" s="104">
        <v>200</v>
      </c>
      <c r="C212" s="112" t="s">
        <v>337</v>
      </c>
      <c r="D212" s="39">
        <f>D213+D221</f>
        <v>1718600</v>
      </c>
      <c r="E212" s="39">
        <f>E213+E221</f>
        <v>1718571.99</v>
      </c>
      <c r="F212" s="114">
        <f t="shared" si="3"/>
        <v>28.010000000009313</v>
      </c>
      <c r="G212" s="33"/>
      <c r="H212" s="33"/>
      <c r="I212" s="33"/>
      <c r="J212" s="33"/>
      <c r="K212" s="33"/>
      <c r="L212" s="33"/>
      <c r="M212" s="33"/>
    </row>
    <row r="213" spans="1:13" s="24" customFormat="1" ht="48">
      <c r="A213" s="47" t="s">
        <v>404</v>
      </c>
      <c r="B213" s="104">
        <v>200</v>
      </c>
      <c r="C213" s="112" t="s">
        <v>338</v>
      </c>
      <c r="D213" s="39">
        <f>D214</f>
        <v>1308300</v>
      </c>
      <c r="E213" s="39">
        <f>E214</f>
        <v>1308281.65</v>
      </c>
      <c r="F213" s="114">
        <f t="shared" si="3"/>
        <v>18.350000000093132</v>
      </c>
      <c r="G213" s="33"/>
      <c r="H213" s="33"/>
      <c r="I213" s="33"/>
      <c r="J213" s="33"/>
      <c r="K213" s="33"/>
      <c r="L213" s="33"/>
      <c r="M213" s="33"/>
    </row>
    <row r="214" spans="1:13" s="24" customFormat="1" ht="36">
      <c r="A214" s="47" t="s">
        <v>339</v>
      </c>
      <c r="B214" s="104">
        <v>200</v>
      </c>
      <c r="C214" s="112" t="s">
        <v>340</v>
      </c>
      <c r="D214" s="39">
        <f>D217</f>
        <v>1308300</v>
      </c>
      <c r="E214" s="39">
        <f>E217</f>
        <v>1308281.65</v>
      </c>
      <c r="F214" s="114">
        <f t="shared" si="3"/>
        <v>18.350000000093132</v>
      </c>
      <c r="G214" s="33"/>
      <c r="H214" s="33"/>
      <c r="I214" s="33"/>
      <c r="J214" s="33"/>
      <c r="K214" s="33"/>
      <c r="L214" s="33"/>
      <c r="M214" s="33"/>
    </row>
    <row r="215" spans="1:13" s="24" customFormat="1" ht="48">
      <c r="A215" s="47" t="s">
        <v>463</v>
      </c>
      <c r="B215" s="104">
        <v>200</v>
      </c>
      <c r="C215" s="112" t="s">
        <v>464</v>
      </c>
      <c r="D215" s="39">
        <f>D218</f>
        <v>1308300</v>
      </c>
      <c r="E215" s="39">
        <f>E218</f>
        <v>1308281.65</v>
      </c>
      <c r="F215" s="114">
        <f>D215-E215</f>
        <v>18.350000000093132</v>
      </c>
      <c r="G215" s="33"/>
      <c r="H215" s="33"/>
      <c r="I215" s="33"/>
      <c r="J215" s="33"/>
      <c r="K215" s="33"/>
      <c r="L215" s="33"/>
      <c r="M215" s="33"/>
    </row>
    <row r="216" spans="1:13" s="24" customFormat="1" ht="12.75">
      <c r="A216" s="47" t="s">
        <v>465</v>
      </c>
      <c r="B216" s="104">
        <v>200</v>
      </c>
      <c r="C216" s="112" t="s">
        <v>466</v>
      </c>
      <c r="D216" s="39">
        <f>D219</f>
        <v>1308300</v>
      </c>
      <c r="E216" s="39">
        <f>E219</f>
        <v>1308281.65</v>
      </c>
      <c r="F216" s="114">
        <f>D216-E216</f>
        <v>18.350000000093132</v>
      </c>
      <c r="G216" s="33"/>
      <c r="H216" s="33"/>
      <c r="I216" s="33"/>
      <c r="J216" s="33"/>
      <c r="K216" s="33"/>
      <c r="L216" s="33"/>
      <c r="M216" s="33"/>
    </row>
    <row r="217" spans="1:13" s="24" customFormat="1" ht="60">
      <c r="A217" s="38" t="s">
        <v>467</v>
      </c>
      <c r="B217" s="104">
        <v>200</v>
      </c>
      <c r="C217" s="112" t="s">
        <v>341</v>
      </c>
      <c r="D217" s="39">
        <f>D219</f>
        <v>1308300</v>
      </c>
      <c r="E217" s="39">
        <f>E219</f>
        <v>1308281.65</v>
      </c>
      <c r="F217" s="114">
        <f t="shared" si="3"/>
        <v>18.350000000093132</v>
      </c>
      <c r="G217" s="33"/>
      <c r="H217" s="33"/>
      <c r="I217" s="33"/>
      <c r="J217" s="33"/>
      <c r="K217" s="33"/>
      <c r="L217" s="33"/>
      <c r="M217" s="33"/>
    </row>
    <row r="218" spans="1:13" s="24" customFormat="1" ht="12.75">
      <c r="A218" s="38" t="s">
        <v>468</v>
      </c>
      <c r="B218" s="104">
        <v>200</v>
      </c>
      <c r="C218" s="112" t="s">
        <v>435</v>
      </c>
      <c r="D218" s="39">
        <v>1308300</v>
      </c>
      <c r="E218" s="39">
        <v>1308281.65</v>
      </c>
      <c r="F218" s="114">
        <v>18.35</v>
      </c>
      <c r="G218" s="33"/>
      <c r="H218" s="33"/>
      <c r="I218" s="33"/>
      <c r="J218" s="33"/>
      <c r="K218" s="33"/>
      <c r="L218" s="33"/>
      <c r="M218" s="33"/>
    </row>
    <row r="219" spans="1:13" s="24" customFormat="1" ht="24.75" customHeight="1">
      <c r="A219" s="38" t="s">
        <v>328</v>
      </c>
      <c r="B219" s="104">
        <v>200</v>
      </c>
      <c r="C219" s="112" t="s">
        <v>342</v>
      </c>
      <c r="D219" s="39">
        <f>D220</f>
        <v>1308300</v>
      </c>
      <c r="E219" s="39">
        <f>E220</f>
        <v>1308281.65</v>
      </c>
      <c r="F219" s="114">
        <f t="shared" si="3"/>
        <v>18.350000000093132</v>
      </c>
      <c r="G219" s="33"/>
      <c r="H219" s="33"/>
      <c r="I219" s="33"/>
      <c r="J219" s="33"/>
      <c r="K219" s="33"/>
      <c r="L219" s="33"/>
      <c r="M219" s="33"/>
    </row>
    <row r="220" spans="1:13" s="24" customFormat="1" ht="36">
      <c r="A220" s="38" t="s">
        <v>330</v>
      </c>
      <c r="B220" s="104">
        <v>200</v>
      </c>
      <c r="C220" s="112" t="s">
        <v>343</v>
      </c>
      <c r="D220" s="40">
        <f>1305200+3100</f>
        <v>1308300</v>
      </c>
      <c r="E220" s="40">
        <f>1211265.2+133154.38+675+38300-57551.68+83998.71-69788.09-31771.87</f>
        <v>1308281.65</v>
      </c>
      <c r="F220" s="114">
        <f t="shared" si="3"/>
        <v>18.350000000093132</v>
      </c>
      <c r="G220" s="33"/>
      <c r="H220" s="33"/>
      <c r="I220" s="33"/>
      <c r="J220" s="33"/>
      <c r="K220" s="33"/>
      <c r="L220" s="33"/>
      <c r="M220" s="33"/>
    </row>
    <row r="221" spans="1:13" s="24" customFormat="1" ht="24">
      <c r="A221" s="38" t="s">
        <v>344</v>
      </c>
      <c r="B221" s="104">
        <v>200</v>
      </c>
      <c r="C221" s="112" t="s">
        <v>345</v>
      </c>
      <c r="D221" s="39">
        <f>D224</f>
        <v>410300</v>
      </c>
      <c r="E221" s="39">
        <f>E224</f>
        <v>410290.3400000001</v>
      </c>
      <c r="F221" s="114">
        <f t="shared" si="3"/>
        <v>9.659999999916181</v>
      </c>
      <c r="G221" s="33"/>
      <c r="H221" s="33"/>
      <c r="I221" s="33"/>
      <c r="J221" s="33"/>
      <c r="K221" s="33"/>
      <c r="L221" s="33"/>
      <c r="M221" s="33"/>
    </row>
    <row r="222" spans="1:13" s="24" customFormat="1" ht="48">
      <c r="A222" s="47" t="s">
        <v>463</v>
      </c>
      <c r="B222" s="104">
        <v>200</v>
      </c>
      <c r="C222" s="112" t="s">
        <v>469</v>
      </c>
      <c r="D222" s="39">
        <f>D224</f>
        <v>410300</v>
      </c>
      <c r="E222" s="39">
        <f>E224</f>
        <v>410290.3400000001</v>
      </c>
      <c r="F222" s="114">
        <f>D222-E222</f>
        <v>9.659999999916181</v>
      </c>
      <c r="G222" s="33"/>
      <c r="H222" s="33"/>
      <c r="I222" s="33"/>
      <c r="J222" s="33"/>
      <c r="K222" s="33"/>
      <c r="L222" s="33"/>
      <c r="M222" s="33"/>
    </row>
    <row r="223" spans="1:13" s="24" customFormat="1" ht="12.75">
      <c r="A223" s="47" t="s">
        <v>465</v>
      </c>
      <c r="B223" s="104">
        <v>200</v>
      </c>
      <c r="C223" s="112" t="s">
        <v>470</v>
      </c>
      <c r="D223" s="39">
        <f>D225</f>
        <v>410300</v>
      </c>
      <c r="E223" s="39">
        <f>E225</f>
        <v>410290.34</v>
      </c>
      <c r="F223" s="114">
        <f>D223-E223</f>
        <v>9.659999999974389</v>
      </c>
      <c r="G223" s="33"/>
      <c r="H223" s="33"/>
      <c r="I223" s="33"/>
      <c r="J223" s="33"/>
      <c r="K223" s="33"/>
      <c r="L223" s="33"/>
      <c r="M223" s="33"/>
    </row>
    <row r="224" spans="1:13" s="24" customFormat="1" ht="60">
      <c r="A224" s="38" t="s">
        <v>326</v>
      </c>
      <c r="B224" s="104">
        <v>200</v>
      </c>
      <c r="C224" s="112" t="s">
        <v>346</v>
      </c>
      <c r="D224" s="39">
        <f>D226</f>
        <v>410300</v>
      </c>
      <c r="E224" s="39">
        <f>E226</f>
        <v>410290.3400000001</v>
      </c>
      <c r="F224" s="114">
        <f t="shared" si="3"/>
        <v>9.659999999916181</v>
      </c>
      <c r="G224" s="33"/>
      <c r="H224" s="33"/>
      <c r="I224" s="33"/>
      <c r="J224" s="33"/>
      <c r="K224" s="33"/>
      <c r="L224" s="33"/>
      <c r="M224" s="33"/>
    </row>
    <row r="225" spans="1:13" s="24" customFormat="1" ht="12.75">
      <c r="A225" s="38" t="s">
        <v>133</v>
      </c>
      <c r="B225" s="104">
        <v>200</v>
      </c>
      <c r="C225" s="112" t="s">
        <v>434</v>
      </c>
      <c r="D225" s="39">
        <v>410300</v>
      </c>
      <c r="E225" s="39">
        <v>410290.34</v>
      </c>
      <c r="F225" s="114">
        <v>9.66</v>
      </c>
      <c r="G225" s="33"/>
      <c r="H225" s="33"/>
      <c r="I225" s="33"/>
      <c r="J225" s="33"/>
      <c r="K225" s="33"/>
      <c r="L225" s="33"/>
      <c r="M225" s="33"/>
    </row>
    <row r="226" spans="1:13" s="24" customFormat="1" ht="27" customHeight="1">
      <c r="A226" s="38" t="s">
        <v>328</v>
      </c>
      <c r="B226" s="104">
        <v>200</v>
      </c>
      <c r="C226" s="112" t="s">
        <v>347</v>
      </c>
      <c r="D226" s="39">
        <f>D227</f>
        <v>410300</v>
      </c>
      <c r="E226" s="39">
        <f>E227</f>
        <v>410290.3400000001</v>
      </c>
      <c r="F226" s="114">
        <f t="shared" si="3"/>
        <v>9.659999999916181</v>
      </c>
      <c r="G226" s="33"/>
      <c r="H226" s="33"/>
      <c r="I226" s="33"/>
      <c r="J226" s="33"/>
      <c r="K226" s="33"/>
      <c r="L226" s="33"/>
      <c r="M226" s="33"/>
    </row>
    <row r="227" spans="1:13" s="24" customFormat="1" ht="36">
      <c r="A227" s="38" t="s">
        <v>330</v>
      </c>
      <c r="B227" s="104">
        <v>200</v>
      </c>
      <c r="C227" s="112" t="s">
        <v>348</v>
      </c>
      <c r="D227" s="40">
        <f>441100-30800</f>
        <v>410300</v>
      </c>
      <c r="E227" s="40">
        <f>378356.92+49978.22+8519.4-16197.6+26660.32-37026.92</f>
        <v>410290.3400000001</v>
      </c>
      <c r="F227" s="114">
        <f t="shared" si="3"/>
        <v>9.659999999916181</v>
      </c>
      <c r="G227" s="33"/>
      <c r="H227" s="33"/>
      <c r="I227" s="33"/>
      <c r="J227" s="33"/>
      <c r="K227" s="33"/>
      <c r="L227" s="33"/>
      <c r="M227" s="33"/>
    </row>
    <row r="228" spans="1:13" s="24" customFormat="1" ht="12.75">
      <c r="A228" s="147" t="s">
        <v>349</v>
      </c>
      <c r="B228" s="148">
        <v>200</v>
      </c>
      <c r="C228" s="149" t="s">
        <v>350</v>
      </c>
      <c r="D228" s="138">
        <f aca="true" t="shared" si="11" ref="D228:E234">D229</f>
        <v>4900</v>
      </c>
      <c r="E228" s="138">
        <f t="shared" si="11"/>
        <v>4865</v>
      </c>
      <c r="F228" s="144">
        <f aca="true" t="shared" si="12" ref="F228:F235">D228-E228</f>
        <v>35</v>
      </c>
      <c r="G228" s="33"/>
      <c r="H228" s="33"/>
      <c r="I228" s="33"/>
      <c r="J228" s="33"/>
      <c r="K228" s="33"/>
      <c r="L228" s="33"/>
      <c r="M228" s="33"/>
    </row>
    <row r="229" spans="1:13" s="24" customFormat="1" ht="12.75">
      <c r="A229" s="132" t="s">
        <v>351</v>
      </c>
      <c r="B229" s="148">
        <v>200</v>
      </c>
      <c r="C229" s="149" t="s">
        <v>352</v>
      </c>
      <c r="D229" s="138">
        <f t="shared" si="11"/>
        <v>4900</v>
      </c>
      <c r="E229" s="138">
        <f t="shared" si="11"/>
        <v>4865</v>
      </c>
      <c r="F229" s="144">
        <f t="shared" si="12"/>
        <v>35</v>
      </c>
      <c r="G229" s="33"/>
      <c r="H229" s="33"/>
      <c r="I229" s="33"/>
      <c r="J229" s="33"/>
      <c r="K229" s="33"/>
      <c r="L229" s="33"/>
      <c r="M229" s="33"/>
    </row>
    <row r="230" spans="1:13" s="24" customFormat="1" ht="24">
      <c r="A230" s="38" t="s">
        <v>260</v>
      </c>
      <c r="B230" s="104">
        <v>200</v>
      </c>
      <c r="C230" s="113" t="s">
        <v>401</v>
      </c>
      <c r="D230" s="34">
        <f t="shared" si="11"/>
        <v>4900</v>
      </c>
      <c r="E230" s="34">
        <f t="shared" si="11"/>
        <v>4865</v>
      </c>
      <c r="F230" s="114">
        <f t="shared" si="12"/>
        <v>35</v>
      </c>
      <c r="G230" s="33"/>
      <c r="H230" s="33"/>
      <c r="I230" s="33"/>
      <c r="J230" s="33"/>
      <c r="K230" s="33"/>
      <c r="L230" s="33"/>
      <c r="M230" s="33"/>
    </row>
    <row r="231" spans="1:13" s="24" customFormat="1" ht="51.75" customHeight="1">
      <c r="A231" s="38" t="s">
        <v>353</v>
      </c>
      <c r="B231" s="104">
        <v>200</v>
      </c>
      <c r="C231" s="113" t="s">
        <v>400</v>
      </c>
      <c r="D231" s="39">
        <f>D234</f>
        <v>4900</v>
      </c>
      <c r="E231" s="39">
        <f>E234</f>
        <v>4865</v>
      </c>
      <c r="F231" s="114">
        <f t="shared" si="12"/>
        <v>35</v>
      </c>
      <c r="G231" s="33"/>
      <c r="H231" s="33"/>
      <c r="I231" s="33"/>
      <c r="J231" s="33"/>
      <c r="K231" s="33"/>
      <c r="L231" s="33"/>
      <c r="M231" s="33"/>
    </row>
    <row r="232" spans="1:13" s="24" customFormat="1" ht="24" customHeight="1">
      <c r="A232" s="36" t="s">
        <v>438</v>
      </c>
      <c r="B232" s="104">
        <v>200</v>
      </c>
      <c r="C232" s="113" t="s">
        <v>472</v>
      </c>
      <c r="D232" s="39">
        <v>4900</v>
      </c>
      <c r="E232" s="39">
        <v>4865</v>
      </c>
      <c r="F232" s="114">
        <v>35</v>
      </c>
      <c r="G232" s="33"/>
      <c r="H232" s="33"/>
      <c r="I232" s="33"/>
      <c r="J232" s="33"/>
      <c r="K232" s="33"/>
      <c r="L232" s="33"/>
      <c r="M232" s="33"/>
    </row>
    <row r="233" spans="1:13" s="24" customFormat="1" ht="23.25" customHeight="1">
      <c r="A233" s="36" t="s">
        <v>439</v>
      </c>
      <c r="B233" s="104">
        <v>200</v>
      </c>
      <c r="C233" s="113" t="s">
        <v>471</v>
      </c>
      <c r="D233" s="39">
        <v>4900</v>
      </c>
      <c r="E233" s="39">
        <v>4865</v>
      </c>
      <c r="F233" s="114">
        <v>35</v>
      </c>
      <c r="G233" s="33"/>
      <c r="H233" s="33"/>
      <c r="I233" s="33"/>
      <c r="J233" s="33"/>
      <c r="K233" s="33"/>
      <c r="L233" s="33"/>
      <c r="M233" s="33"/>
    </row>
    <row r="234" spans="1:13" s="24" customFormat="1" ht="36">
      <c r="A234" s="41" t="s">
        <v>178</v>
      </c>
      <c r="B234" s="104">
        <v>200</v>
      </c>
      <c r="C234" s="113" t="s">
        <v>399</v>
      </c>
      <c r="D234" s="39">
        <f t="shared" si="11"/>
        <v>4900</v>
      </c>
      <c r="E234" s="39">
        <f t="shared" si="11"/>
        <v>4865</v>
      </c>
      <c r="F234" s="114">
        <f t="shared" si="12"/>
        <v>35</v>
      </c>
      <c r="G234" s="33"/>
      <c r="H234" s="33"/>
      <c r="I234" s="33"/>
      <c r="J234" s="33"/>
      <c r="K234" s="33"/>
      <c r="L234" s="33"/>
      <c r="M234" s="33"/>
    </row>
    <row r="235" spans="1:13" s="24" customFormat="1" ht="24">
      <c r="A235" s="38" t="s">
        <v>189</v>
      </c>
      <c r="B235" s="104">
        <v>200</v>
      </c>
      <c r="C235" s="113" t="s">
        <v>398</v>
      </c>
      <c r="D235" s="40">
        <f>21200-16300</f>
        <v>4900</v>
      </c>
      <c r="E235" s="40">
        <v>4865</v>
      </c>
      <c r="F235" s="114">
        <f t="shared" si="12"/>
        <v>35</v>
      </c>
      <c r="G235" s="33"/>
      <c r="H235" s="33"/>
      <c r="I235" s="33"/>
      <c r="J235" s="33"/>
      <c r="K235" s="33"/>
      <c r="L235" s="33"/>
      <c r="M235" s="33"/>
    </row>
    <row r="236" spans="1:13" s="24" customFormat="1" ht="24.75" thickBot="1">
      <c r="A236" s="38" t="s">
        <v>354</v>
      </c>
      <c r="B236" s="106">
        <v>450</v>
      </c>
      <c r="C236" s="116" t="s">
        <v>29</v>
      </c>
      <c r="D236" s="117">
        <f>7701700-8230000</f>
        <v>-528300</v>
      </c>
      <c r="E236" s="117">
        <f>7949104.81-8111873.07</f>
        <v>-162768.2600000007</v>
      </c>
      <c r="F236" s="118">
        <v>0</v>
      </c>
      <c r="G236" s="33"/>
      <c r="H236" s="33"/>
      <c r="I236" s="33"/>
      <c r="J236" s="33"/>
      <c r="K236" s="33"/>
      <c r="L236" s="33"/>
      <c r="M236" s="33"/>
    </row>
    <row r="237" spans="1:13" ht="8.25" customHeight="1">
      <c r="A237" s="48"/>
      <c r="B237" s="49"/>
      <c r="C237" s="50"/>
      <c r="D237" s="49"/>
      <c r="E237" s="49"/>
      <c r="F237" s="49"/>
      <c r="G237" s="51"/>
      <c r="H237" s="51"/>
      <c r="I237" s="51"/>
      <c r="J237" s="51"/>
      <c r="K237" s="51"/>
      <c r="L237" s="51"/>
      <c r="M237" s="51"/>
    </row>
    <row r="238" spans="1:13" ht="12.75">
      <c r="A238" s="24"/>
      <c r="B238" s="49"/>
      <c r="C238" s="50"/>
      <c r="D238" s="49"/>
      <c r="E238" s="49"/>
      <c r="F238" s="49"/>
      <c r="G238" s="51"/>
      <c r="H238" s="51"/>
      <c r="I238" s="51"/>
      <c r="J238" s="51"/>
      <c r="K238" s="51"/>
      <c r="L238" s="51"/>
      <c r="M238" s="51"/>
    </row>
    <row r="239" spans="1:13" ht="12.75">
      <c r="A239" s="24"/>
      <c r="B239" s="49"/>
      <c r="C239" s="50"/>
      <c r="D239" s="49"/>
      <c r="E239" s="49"/>
      <c r="F239" s="49"/>
      <c r="G239" s="51"/>
      <c r="H239" s="51"/>
      <c r="I239" s="51"/>
      <c r="J239" s="51"/>
      <c r="K239" s="51"/>
      <c r="L239" s="51"/>
      <c r="M239" s="51"/>
    </row>
    <row r="240" spans="1:13" ht="12.75">
      <c r="A240" s="24"/>
      <c r="B240" s="49"/>
      <c r="C240" s="50"/>
      <c r="D240" s="49"/>
      <c r="E240" s="49"/>
      <c r="F240" s="49"/>
      <c r="G240" s="51"/>
      <c r="H240" s="51"/>
      <c r="I240" s="51"/>
      <c r="J240" s="51"/>
      <c r="K240" s="51"/>
      <c r="L240" s="51"/>
      <c r="M240" s="51"/>
    </row>
    <row r="241" spans="1:13" ht="12.75">
      <c r="A241" s="24"/>
      <c r="B241" s="49"/>
      <c r="C241" s="50"/>
      <c r="D241" s="49"/>
      <c r="E241" s="49"/>
      <c r="F241" s="49"/>
      <c r="G241" s="51"/>
      <c r="H241" s="51"/>
      <c r="I241" s="51"/>
      <c r="J241" s="51"/>
      <c r="K241" s="51"/>
      <c r="L241" s="51"/>
      <c r="M241" s="51"/>
    </row>
    <row r="242" spans="1:13" ht="12.75">
      <c r="A242" s="24"/>
      <c r="B242" s="49"/>
      <c r="C242" s="50"/>
      <c r="D242" s="49"/>
      <c r="E242" s="49"/>
      <c r="F242" s="49"/>
      <c r="G242" s="51"/>
      <c r="H242" s="51"/>
      <c r="I242" s="51"/>
      <c r="J242" s="51"/>
      <c r="K242" s="51"/>
      <c r="L242" s="51"/>
      <c r="M242" s="51"/>
    </row>
    <row r="243" spans="1:13" ht="12.75">
      <c r="A243" s="24"/>
      <c r="B243" s="49"/>
      <c r="C243" s="50"/>
      <c r="D243" s="49"/>
      <c r="E243" s="49"/>
      <c r="F243" s="49"/>
      <c r="G243" s="51"/>
      <c r="H243" s="51"/>
      <c r="I243" s="51"/>
      <c r="J243" s="51"/>
      <c r="K243" s="51"/>
      <c r="L243" s="51"/>
      <c r="M243" s="51"/>
    </row>
    <row r="244" spans="1:13" ht="12.75">
      <c r="A244" s="24"/>
      <c r="B244" s="49"/>
      <c r="C244" s="50"/>
      <c r="D244" s="49"/>
      <c r="E244" s="49"/>
      <c r="F244" s="49"/>
      <c r="G244" s="51"/>
      <c r="H244" s="51"/>
      <c r="I244" s="51"/>
      <c r="J244" s="51"/>
      <c r="K244" s="51"/>
      <c r="L244" s="51"/>
      <c r="M244" s="51"/>
    </row>
    <row r="245" spans="1:13" ht="12.75">
      <c r="A245" s="24"/>
      <c r="B245" s="49"/>
      <c r="C245" s="50"/>
      <c r="D245" s="49"/>
      <c r="E245" s="49"/>
      <c r="F245" s="49"/>
      <c r="G245" s="51"/>
      <c r="H245" s="51"/>
      <c r="I245" s="51"/>
      <c r="J245" s="51"/>
      <c r="K245" s="51"/>
      <c r="L245" s="51"/>
      <c r="M245" s="51"/>
    </row>
    <row r="246" spans="1:13" ht="12.75">
      <c r="A246" s="24"/>
      <c r="B246" s="49"/>
      <c r="C246" s="50"/>
      <c r="D246" s="49"/>
      <c r="E246" s="49"/>
      <c r="F246" s="49"/>
      <c r="G246" s="51"/>
      <c r="H246" s="51"/>
      <c r="I246" s="51"/>
      <c r="J246" s="51"/>
      <c r="K246" s="51"/>
      <c r="L246" s="51"/>
      <c r="M246" s="51"/>
    </row>
    <row r="247" spans="1:13" ht="12.75">
      <c r="A247" s="24"/>
      <c r="B247" s="49"/>
      <c r="C247" s="50"/>
      <c r="D247" s="49"/>
      <c r="E247" s="49"/>
      <c r="F247" s="49"/>
      <c r="G247" s="51"/>
      <c r="H247" s="51"/>
      <c r="I247" s="51"/>
      <c r="J247" s="51"/>
      <c r="K247" s="51"/>
      <c r="L247" s="51"/>
      <c r="M247" s="51"/>
    </row>
    <row r="248" spans="1:13" ht="12" customHeight="1">
      <c r="A248" s="24"/>
      <c r="B248" s="49"/>
      <c r="C248" s="50"/>
      <c r="D248" s="49"/>
      <c r="E248" s="49"/>
      <c r="F248" s="49"/>
      <c r="G248" s="51"/>
      <c r="H248" s="51"/>
      <c r="I248" s="51"/>
      <c r="J248" s="51"/>
      <c r="K248" s="51"/>
      <c r="L248" s="51"/>
      <c r="M248" s="51"/>
    </row>
    <row r="249" spans="1:13" ht="12.75">
      <c r="A249" s="24"/>
      <c r="B249" s="49"/>
      <c r="C249" s="50"/>
      <c r="D249" s="49"/>
      <c r="E249" s="49"/>
      <c r="F249" s="49"/>
      <c r="G249" s="51"/>
      <c r="H249" s="51"/>
      <c r="I249" s="51"/>
      <c r="J249" s="51"/>
      <c r="K249" s="51"/>
      <c r="L249" s="51"/>
      <c r="M249" s="51"/>
    </row>
    <row r="250" spans="1:6" ht="12.75">
      <c r="A250" s="24"/>
      <c r="B250" s="52"/>
      <c r="C250" s="53"/>
      <c r="D250" s="52"/>
      <c r="E250" s="52"/>
      <c r="F250" s="52"/>
    </row>
    <row r="251" spans="1:6" ht="12.75">
      <c r="A251" s="24"/>
      <c r="B251" s="52"/>
      <c r="C251" s="53"/>
      <c r="D251" s="52"/>
      <c r="E251" s="52"/>
      <c r="F251" s="52"/>
    </row>
    <row r="252" spans="1:6" ht="12.75">
      <c r="A252" s="24"/>
      <c r="B252" s="52"/>
      <c r="C252" s="53"/>
      <c r="D252" s="52"/>
      <c r="E252" s="52"/>
      <c r="F252" s="52"/>
    </row>
    <row r="253" spans="1:6" ht="12.75">
      <c r="A253" s="24"/>
      <c r="B253" s="52"/>
      <c r="C253" s="53"/>
      <c r="D253" s="52"/>
      <c r="E253" s="52"/>
      <c r="F253" s="52"/>
    </row>
    <row r="254" spans="1:6" ht="12.75">
      <c r="A254" s="24"/>
      <c r="B254" s="52"/>
      <c r="C254" s="53"/>
      <c r="D254" s="52"/>
      <c r="E254" s="52"/>
      <c r="F254" s="52"/>
    </row>
    <row r="255" spans="1:6" ht="12.75">
      <c r="A255" s="24"/>
      <c r="B255" s="52"/>
      <c r="C255" s="53"/>
      <c r="D255" s="52"/>
      <c r="E255" s="52"/>
      <c r="F255" s="52"/>
    </row>
    <row r="256" spans="1:6" ht="12.75">
      <c r="A256" s="24"/>
      <c r="B256" s="52"/>
      <c r="C256" s="53"/>
      <c r="D256" s="52"/>
      <c r="E256" s="52"/>
      <c r="F256" s="52"/>
    </row>
    <row r="257" spans="1:6" ht="12.75">
      <c r="A257" s="24"/>
      <c r="B257" s="52"/>
      <c r="C257" s="53"/>
      <c r="D257" s="52"/>
      <c r="E257" s="52"/>
      <c r="F257" s="52"/>
    </row>
    <row r="258" spans="1:6" ht="12.75">
      <c r="A258" s="24"/>
      <c r="B258" s="52"/>
      <c r="C258" s="53"/>
      <c r="D258" s="52"/>
      <c r="E258" s="52"/>
      <c r="F258" s="52"/>
    </row>
    <row r="259" spans="1:6" ht="12.75">
      <c r="A259" s="24"/>
      <c r="B259" s="52"/>
      <c r="C259" s="53"/>
      <c r="D259" s="52"/>
      <c r="E259" s="52"/>
      <c r="F259" s="52"/>
    </row>
    <row r="260" spans="1:6" ht="12.75">
      <c r="A260" s="24"/>
      <c r="B260" s="52"/>
      <c r="C260" s="53"/>
      <c r="D260" s="52"/>
      <c r="E260" s="52"/>
      <c r="F260" s="52"/>
    </row>
    <row r="261" spans="1:6" ht="12.75">
      <c r="A261" s="24"/>
      <c r="B261" s="52"/>
      <c r="C261" s="53"/>
      <c r="D261" s="52"/>
      <c r="E261" s="52"/>
      <c r="F261" s="52"/>
    </row>
    <row r="262" spans="1:6" ht="12.75">
      <c r="A262" s="24"/>
      <c r="B262" s="52"/>
      <c r="C262" s="53"/>
      <c r="D262" s="52"/>
      <c r="E262" s="52"/>
      <c r="F262" s="52"/>
    </row>
    <row r="263" spans="1:6" ht="12.75">
      <c r="A263" s="24"/>
      <c r="B263" s="52"/>
      <c r="C263" s="53"/>
      <c r="D263" s="52"/>
      <c r="E263" s="52"/>
      <c r="F263" s="52"/>
    </row>
    <row r="264" spans="1:6" ht="12.75">
      <c r="A264" s="24"/>
      <c r="B264" s="52"/>
      <c r="C264" s="53"/>
      <c r="D264" s="52"/>
      <c r="E264" s="52"/>
      <c r="F264" s="52"/>
    </row>
    <row r="265" spans="1:6" ht="12.75">
      <c r="A265" s="24"/>
      <c r="B265" s="52"/>
      <c r="C265" s="53"/>
      <c r="D265" s="52"/>
      <c r="E265" s="52"/>
      <c r="F265" s="52"/>
    </row>
    <row r="266" spans="1:6" ht="12.75">
      <c r="A266" s="24"/>
      <c r="B266" s="52"/>
      <c r="C266" s="53"/>
      <c r="D266" s="52"/>
      <c r="E266" s="52"/>
      <c r="F266" s="52"/>
    </row>
    <row r="267" spans="1:6" ht="12.75">
      <c r="A267" s="24"/>
      <c r="B267" s="52"/>
      <c r="C267" s="53"/>
      <c r="D267" s="52"/>
      <c r="E267" s="52"/>
      <c r="F267" s="52"/>
    </row>
    <row r="268" spans="1:6" ht="12.75">
      <c r="A268" s="24"/>
      <c r="B268" s="52"/>
      <c r="C268" s="53"/>
      <c r="D268" s="52"/>
      <c r="E268" s="52"/>
      <c r="F268" s="52"/>
    </row>
    <row r="269" spans="1:6" ht="12.75">
      <c r="A269" s="24"/>
      <c r="B269" s="52"/>
      <c r="C269" s="53"/>
      <c r="D269" s="52"/>
      <c r="E269" s="52"/>
      <c r="F269" s="52"/>
    </row>
    <row r="270" spans="1:6" ht="12.75">
      <c r="A270" s="24"/>
      <c r="B270" s="52"/>
      <c r="C270" s="53"/>
      <c r="D270" s="52"/>
      <c r="E270" s="52"/>
      <c r="F270" s="52"/>
    </row>
    <row r="271" spans="1:6" ht="12.75">
      <c r="A271" s="24"/>
      <c r="B271" s="52"/>
      <c r="C271" s="53"/>
      <c r="D271" s="52"/>
      <c r="E271" s="52"/>
      <c r="F271" s="52"/>
    </row>
    <row r="272" spans="1:6" ht="12.75">
      <c r="A272" s="24"/>
      <c r="B272" s="52"/>
      <c r="C272" s="53"/>
      <c r="D272" s="52"/>
      <c r="E272" s="52"/>
      <c r="F272" s="52"/>
    </row>
    <row r="273" spans="1:6" ht="12.75">
      <c r="A273" s="24"/>
      <c r="B273" s="52"/>
      <c r="C273" s="53"/>
      <c r="D273" s="52"/>
      <c r="E273" s="52"/>
      <c r="F273" s="52"/>
    </row>
    <row r="274" spans="1:6" ht="12.75">
      <c r="A274" s="24"/>
      <c r="B274" s="52"/>
      <c r="C274" s="53"/>
      <c r="D274" s="52"/>
      <c r="E274" s="52"/>
      <c r="F274" s="52"/>
    </row>
    <row r="275" spans="1:6" ht="12.75">
      <c r="A275" s="24"/>
      <c r="B275" s="52"/>
      <c r="C275" s="53"/>
      <c r="D275" s="52"/>
      <c r="E275" s="52"/>
      <c r="F275" s="52"/>
    </row>
    <row r="276" spans="1:6" ht="12.75">
      <c r="A276" s="24"/>
      <c r="B276" s="52"/>
      <c r="C276" s="53"/>
      <c r="D276" s="52"/>
      <c r="E276" s="52"/>
      <c r="F276" s="52"/>
    </row>
    <row r="277" spans="1:6" ht="12.75">
      <c r="A277" s="24"/>
      <c r="B277" s="52"/>
      <c r="C277" s="53"/>
      <c r="D277" s="52"/>
      <c r="E277" s="52"/>
      <c r="F277" s="52"/>
    </row>
    <row r="278" spans="1:6" ht="12.75">
      <c r="A278" s="24"/>
      <c r="B278" s="52"/>
      <c r="C278" s="53"/>
      <c r="D278" s="52"/>
      <c r="E278" s="52"/>
      <c r="F278" s="52"/>
    </row>
    <row r="279" spans="1:6" ht="12.75">
      <c r="A279" s="24"/>
      <c r="B279" s="52"/>
      <c r="C279" s="53"/>
      <c r="D279" s="52"/>
      <c r="E279" s="52"/>
      <c r="F279" s="52"/>
    </row>
    <row r="280" spans="1:6" ht="12.75">
      <c r="A280" s="24"/>
      <c r="B280" s="52"/>
      <c r="C280" s="53"/>
      <c r="D280" s="52"/>
      <c r="E280" s="52"/>
      <c r="F280" s="52"/>
    </row>
    <row r="281" spans="1:6" ht="12.75">
      <c r="A281" s="24"/>
      <c r="B281" s="52"/>
      <c r="C281" s="53"/>
      <c r="D281" s="52"/>
      <c r="E281" s="52"/>
      <c r="F281" s="52"/>
    </row>
    <row r="282" spans="1:6" ht="12.75">
      <c r="A282" s="24"/>
      <c r="B282" s="52"/>
      <c r="C282" s="53"/>
      <c r="D282" s="52"/>
      <c r="E282" s="52"/>
      <c r="F282" s="52"/>
    </row>
    <row r="283" spans="1:6" ht="12.75">
      <c r="A283" s="24"/>
      <c r="B283" s="52"/>
      <c r="C283" s="53"/>
      <c r="D283" s="52"/>
      <c r="E283" s="52"/>
      <c r="F283" s="52"/>
    </row>
    <row r="284" spans="1:6" ht="12.75">
      <c r="A284" s="24"/>
      <c r="B284" s="52"/>
      <c r="C284" s="53"/>
      <c r="D284" s="52"/>
      <c r="E284" s="52"/>
      <c r="F284" s="52"/>
    </row>
    <row r="285" spans="1:6" ht="12.75">
      <c r="A285" s="24"/>
      <c r="B285" s="52"/>
      <c r="C285" s="53"/>
      <c r="D285" s="52"/>
      <c r="E285" s="52"/>
      <c r="F285" s="52"/>
    </row>
    <row r="286" spans="1:6" ht="12.75">
      <c r="A286" s="24"/>
      <c r="B286" s="52"/>
      <c r="C286" s="53"/>
      <c r="D286" s="52"/>
      <c r="E286" s="52"/>
      <c r="F286" s="52"/>
    </row>
    <row r="287" spans="1:6" ht="12.75">
      <c r="A287" s="24"/>
      <c r="B287" s="52"/>
      <c r="C287" s="53"/>
      <c r="D287" s="52"/>
      <c r="E287" s="52"/>
      <c r="F287" s="52"/>
    </row>
    <row r="288" spans="1:6" ht="12.75">
      <c r="A288" s="24"/>
      <c r="B288" s="52"/>
      <c r="C288" s="53"/>
      <c r="D288" s="52"/>
      <c r="E288" s="52"/>
      <c r="F288" s="52"/>
    </row>
    <row r="289" spans="1:6" ht="12.75">
      <c r="A289" s="24"/>
      <c r="B289" s="52"/>
      <c r="C289" s="53"/>
      <c r="D289" s="52"/>
      <c r="E289" s="52"/>
      <c r="F289" s="52"/>
    </row>
    <row r="290" spans="1:6" ht="12.75">
      <c r="A290" s="24"/>
      <c r="B290" s="52"/>
      <c r="C290" s="53"/>
      <c r="D290" s="52"/>
      <c r="E290" s="52"/>
      <c r="F290" s="52"/>
    </row>
    <row r="291" spans="1:6" ht="12.75">
      <c r="A291" s="24"/>
      <c r="B291" s="52"/>
      <c r="C291" s="53"/>
      <c r="D291" s="52"/>
      <c r="E291" s="52"/>
      <c r="F291" s="52"/>
    </row>
    <row r="292" spans="1:6" ht="12.75">
      <c r="A292" s="24"/>
      <c r="B292" s="52"/>
      <c r="C292" s="53"/>
      <c r="D292" s="52"/>
      <c r="E292" s="52"/>
      <c r="F292" s="52"/>
    </row>
    <row r="293" spans="1:6" ht="12.75">
      <c r="A293" s="24"/>
      <c r="B293" s="52"/>
      <c r="C293" s="53"/>
      <c r="D293" s="52"/>
      <c r="E293" s="52"/>
      <c r="F293" s="52"/>
    </row>
    <row r="294" spans="1:6" ht="12.75">
      <c r="A294" s="24"/>
      <c r="B294" s="52"/>
      <c r="C294" s="53"/>
      <c r="D294" s="52"/>
      <c r="E294" s="52"/>
      <c r="F294" s="52"/>
    </row>
    <row r="295" spans="1:6" ht="12.75">
      <c r="A295" s="24"/>
      <c r="B295" s="52"/>
      <c r="C295" s="53"/>
      <c r="D295" s="52"/>
      <c r="E295" s="52"/>
      <c r="F295" s="52"/>
    </row>
    <row r="296" spans="1:6" ht="12.75">
      <c r="A296" s="24"/>
      <c r="B296" s="52"/>
      <c r="C296" s="53"/>
      <c r="D296" s="52"/>
      <c r="E296" s="52"/>
      <c r="F296" s="52"/>
    </row>
    <row r="297" spans="1:6" ht="12.75">
      <c r="A297" s="24"/>
      <c r="B297" s="52"/>
      <c r="C297" s="53"/>
      <c r="D297" s="52"/>
      <c r="E297" s="52"/>
      <c r="F297" s="52"/>
    </row>
    <row r="298" spans="1:6" ht="12.75">
      <c r="A298" s="24"/>
      <c r="B298" s="52"/>
      <c r="C298" s="53"/>
      <c r="D298" s="52"/>
      <c r="E298" s="52"/>
      <c r="F298" s="52"/>
    </row>
    <row r="299" spans="1:6" ht="12.75">
      <c r="A299" s="24"/>
      <c r="B299" s="52"/>
      <c r="C299" s="53"/>
      <c r="D299" s="52"/>
      <c r="E299" s="52"/>
      <c r="F299" s="52"/>
    </row>
    <row r="300" spans="1:6" ht="12.75">
      <c r="A300" s="24"/>
      <c r="B300" s="52"/>
      <c r="C300" s="53"/>
      <c r="D300" s="52"/>
      <c r="E300" s="52"/>
      <c r="F300" s="52"/>
    </row>
    <row r="301" spans="1:6" ht="12.75">
      <c r="A301" s="24"/>
      <c r="B301" s="52"/>
      <c r="C301" s="53"/>
      <c r="D301" s="52"/>
      <c r="E301" s="52"/>
      <c r="F301" s="52"/>
    </row>
    <row r="302" spans="1:6" ht="12.75">
      <c r="A302" s="24"/>
      <c r="B302" s="52"/>
      <c r="C302" s="52"/>
      <c r="D302" s="52"/>
      <c r="E302" s="52"/>
      <c r="F302" s="52"/>
    </row>
    <row r="303" spans="1:6" ht="12.75">
      <c r="A303" s="24"/>
      <c r="B303" s="52"/>
      <c r="C303" s="52"/>
      <c r="D303" s="52"/>
      <c r="E303" s="52"/>
      <c r="F303" s="52"/>
    </row>
    <row r="304" spans="1:6" ht="12.75">
      <c r="A304" s="24"/>
      <c r="B304" s="52"/>
      <c r="C304" s="52"/>
      <c r="D304" s="52"/>
      <c r="E304" s="52"/>
      <c r="F304" s="52"/>
    </row>
    <row r="305" spans="1:6" ht="12.75">
      <c r="A305" s="24"/>
      <c r="B305" s="52"/>
      <c r="C305" s="52"/>
      <c r="D305" s="52"/>
      <c r="E305" s="52"/>
      <c r="F305" s="52"/>
    </row>
    <row r="306" spans="1:6" ht="12.75">
      <c r="A306" s="24"/>
      <c r="B306" s="52"/>
      <c r="C306" s="52"/>
      <c r="D306" s="52"/>
      <c r="E306" s="52"/>
      <c r="F306" s="52"/>
    </row>
    <row r="307" spans="1:6" ht="12.75">
      <c r="A307" s="24"/>
      <c r="B307" s="52"/>
      <c r="C307" s="52"/>
      <c r="D307" s="52"/>
      <c r="E307" s="52"/>
      <c r="F307" s="52"/>
    </row>
    <row r="308" spans="1:6" ht="12.75">
      <c r="A308" s="24"/>
      <c r="B308" s="52"/>
      <c r="C308" s="52"/>
      <c r="D308" s="52"/>
      <c r="E308" s="52"/>
      <c r="F308" s="52"/>
    </row>
    <row r="309" spans="1:6" ht="12.75">
      <c r="A309" s="24"/>
      <c r="B309" s="52"/>
      <c r="C309" s="52"/>
      <c r="D309" s="52"/>
      <c r="E309" s="52"/>
      <c r="F309" s="52"/>
    </row>
    <row r="310" spans="1:6" ht="12.75">
      <c r="A310" s="24"/>
      <c r="B310" s="52"/>
      <c r="C310" s="52"/>
      <c r="D310" s="52"/>
      <c r="E310" s="52"/>
      <c r="F310" s="52"/>
    </row>
    <row r="311" spans="1:6" ht="12.75">
      <c r="A311" s="24"/>
      <c r="B311" s="52"/>
      <c r="C311" s="52"/>
      <c r="D311" s="52"/>
      <c r="E311" s="52"/>
      <c r="F311" s="52"/>
    </row>
    <row r="312" spans="1:6" ht="12.75">
      <c r="A312" s="24"/>
      <c r="B312" s="52"/>
      <c r="C312" s="52"/>
      <c r="D312" s="52"/>
      <c r="E312" s="52"/>
      <c r="F312" s="52"/>
    </row>
    <row r="313" spans="1:6" ht="12.75">
      <c r="A313" s="24"/>
      <c r="B313" s="52"/>
      <c r="C313" s="52"/>
      <c r="D313" s="52"/>
      <c r="E313" s="52"/>
      <c r="F313" s="52"/>
    </row>
    <row r="314" spans="1:6" ht="12.75">
      <c r="A314" s="24"/>
      <c r="B314" s="52"/>
      <c r="C314" s="52"/>
      <c r="D314" s="52"/>
      <c r="E314" s="52"/>
      <c r="F314" s="52"/>
    </row>
    <row r="315" spans="1:6" ht="12.75">
      <c r="A315" s="24"/>
      <c r="B315" s="52"/>
      <c r="C315" s="52"/>
      <c r="D315" s="52"/>
      <c r="E315" s="52"/>
      <c r="F315" s="52"/>
    </row>
    <row r="316" spans="1:6" ht="12.75">
      <c r="A316" s="24"/>
      <c r="B316" s="52"/>
      <c r="C316" s="52"/>
      <c r="D316" s="52"/>
      <c r="E316" s="52"/>
      <c r="F316" s="52"/>
    </row>
    <row r="317" spans="1:6" ht="12.75">
      <c r="A317" s="24"/>
      <c r="B317" s="52"/>
      <c r="C317" s="52"/>
      <c r="D317" s="52"/>
      <c r="E317" s="52"/>
      <c r="F317" s="52"/>
    </row>
    <row r="318" spans="1:6" ht="12.75">
      <c r="A318" s="24"/>
      <c r="B318" s="52"/>
      <c r="C318" s="52"/>
      <c r="D318" s="52"/>
      <c r="E318" s="52"/>
      <c r="F318" s="52"/>
    </row>
    <row r="319" spans="1:6" ht="12.75">
      <c r="A319" s="24"/>
      <c r="B319" s="52"/>
      <c r="C319" s="52"/>
      <c r="D319" s="52"/>
      <c r="E319" s="52"/>
      <c r="F319" s="52"/>
    </row>
    <row r="320" spans="1:6" ht="12.75">
      <c r="A320" s="24"/>
      <c r="B320" s="52"/>
      <c r="C320" s="52"/>
      <c r="D320" s="52"/>
      <c r="E320" s="52"/>
      <c r="F320" s="52"/>
    </row>
    <row r="321" spans="1:6" ht="12.75">
      <c r="A321" s="24"/>
      <c r="B321" s="52"/>
      <c r="C321" s="52"/>
      <c r="D321" s="52"/>
      <c r="E321" s="52"/>
      <c r="F321" s="52"/>
    </row>
    <row r="322" spans="1:6" ht="12.75">
      <c r="A322" s="24"/>
      <c r="B322" s="52"/>
      <c r="C322" s="52"/>
      <c r="D322" s="52"/>
      <c r="E322" s="52"/>
      <c r="F322" s="52"/>
    </row>
    <row r="323" spans="1:6" ht="12.75">
      <c r="A323" s="24"/>
      <c r="B323" s="52"/>
      <c r="C323" s="52"/>
      <c r="D323" s="52"/>
      <c r="E323" s="52"/>
      <c r="F323" s="52"/>
    </row>
    <row r="324" spans="1:6" ht="12.75">
      <c r="A324" s="24"/>
      <c r="B324" s="52"/>
      <c r="C324" s="52"/>
      <c r="D324" s="52"/>
      <c r="E324" s="52"/>
      <c r="F324" s="52"/>
    </row>
    <row r="325" spans="1:6" ht="12.75">
      <c r="A325" s="24"/>
      <c r="B325" s="52"/>
      <c r="C325" s="52"/>
      <c r="D325" s="52"/>
      <c r="E325" s="52"/>
      <c r="F325" s="52"/>
    </row>
    <row r="326" spans="1:6" ht="12.75">
      <c r="A326" s="24"/>
      <c r="B326" s="52"/>
      <c r="C326" s="52"/>
      <c r="D326" s="52"/>
      <c r="E326" s="52"/>
      <c r="F326" s="52"/>
    </row>
    <row r="327" spans="1:6" ht="12.75">
      <c r="A327" s="24"/>
      <c r="B327" s="52"/>
      <c r="C327" s="52"/>
      <c r="D327" s="52"/>
      <c r="E327" s="52"/>
      <c r="F327" s="52"/>
    </row>
    <row r="328" spans="1:6" ht="12.75">
      <c r="A328" s="24"/>
      <c r="B328" s="52"/>
      <c r="C328" s="52"/>
      <c r="D328" s="52"/>
      <c r="E328" s="52"/>
      <c r="F328" s="52"/>
    </row>
    <row r="329" spans="1:6" ht="12.75">
      <c r="A329" s="24"/>
      <c r="B329" s="52"/>
      <c r="C329" s="52"/>
      <c r="D329" s="52"/>
      <c r="E329" s="52"/>
      <c r="F329" s="52"/>
    </row>
    <row r="330" spans="1:6" ht="12.75">
      <c r="A330" s="24"/>
      <c r="B330" s="52"/>
      <c r="C330" s="52"/>
      <c r="D330" s="52"/>
      <c r="E330" s="52"/>
      <c r="F330" s="52"/>
    </row>
    <row r="331" spans="1:6" ht="12.75">
      <c r="A331" s="24"/>
      <c r="B331" s="52"/>
      <c r="C331" s="52"/>
      <c r="D331" s="52"/>
      <c r="E331" s="52"/>
      <c r="F331" s="52"/>
    </row>
    <row r="332" spans="1:6" ht="12.75">
      <c r="A332" s="24"/>
      <c r="B332" s="52"/>
      <c r="C332" s="52"/>
      <c r="D332" s="52"/>
      <c r="E332" s="52"/>
      <c r="F332" s="52"/>
    </row>
    <row r="333" spans="1:6" ht="12.75">
      <c r="A333" s="24"/>
      <c r="B333" s="52"/>
      <c r="C333" s="52"/>
      <c r="D333" s="52"/>
      <c r="E333" s="52"/>
      <c r="F333" s="52"/>
    </row>
    <row r="334" spans="1:6" ht="12.75">
      <c r="A334" s="24"/>
      <c r="B334" s="52"/>
      <c r="C334" s="52"/>
      <c r="D334" s="52"/>
      <c r="E334" s="52"/>
      <c r="F334" s="52"/>
    </row>
    <row r="335" spans="1:6" ht="12.75">
      <c r="A335" s="24"/>
      <c r="B335" s="52"/>
      <c r="C335" s="52"/>
      <c r="D335" s="52"/>
      <c r="E335" s="52"/>
      <c r="F335" s="52"/>
    </row>
    <row r="336" spans="1:6" ht="12.75">
      <c r="A336" s="24"/>
      <c r="B336" s="52"/>
      <c r="C336" s="52"/>
      <c r="D336" s="52"/>
      <c r="E336" s="52"/>
      <c r="F336" s="52"/>
    </row>
    <row r="337" spans="1:6" ht="12.75">
      <c r="A337" s="24"/>
      <c r="B337" s="52"/>
      <c r="C337" s="52"/>
      <c r="D337" s="52"/>
      <c r="E337" s="52"/>
      <c r="F337" s="52"/>
    </row>
    <row r="338" spans="1:6" ht="12.75">
      <c r="A338" s="24"/>
      <c r="B338" s="52"/>
      <c r="C338" s="52"/>
      <c r="D338" s="52"/>
      <c r="E338" s="52"/>
      <c r="F338" s="52"/>
    </row>
    <row r="339" spans="1:6" ht="12.75">
      <c r="A339" s="24"/>
      <c r="B339" s="52"/>
      <c r="C339" s="52"/>
      <c r="D339" s="52"/>
      <c r="E339" s="52"/>
      <c r="F339" s="52"/>
    </row>
  </sheetData>
  <sheetProtection selectLockedCells="1" selectUnlockedCells="1"/>
  <mergeCells count="6">
    <mergeCell ref="E1:F1"/>
    <mergeCell ref="B6:B7"/>
    <mergeCell ref="C6:C7"/>
    <mergeCell ref="D6:D7"/>
    <mergeCell ref="E6:E7"/>
    <mergeCell ref="F6:F7"/>
  </mergeCells>
  <printOptions/>
  <pageMargins left="0.1968503937007874" right="0.3937007874015748" top="0.7874015748031497" bottom="0.7874015748031497" header="0.7874015748031497" footer="0.7874015748031497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Layout" zoomScaleSheetLayoutView="90" workbookViewId="0" topLeftCell="A1">
      <selection activeCell="CO22" sqref="CO22:DD23"/>
    </sheetView>
  </sheetViews>
  <sheetFormatPr defaultColWidth="0.875" defaultRowHeight="12.75"/>
  <cols>
    <col min="1" max="16384" width="0.875" style="1" customWidth="1"/>
  </cols>
  <sheetData>
    <row r="1" ht="12">
      <c r="DD1" s="7" t="s">
        <v>355</v>
      </c>
    </row>
    <row r="2" spans="1:108" s="10" customFormat="1" ht="25.5" customHeight="1">
      <c r="A2" s="150" t="s">
        <v>356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1:108" s="154" customFormat="1" ht="56.25" customHeight="1">
      <c r="A3" s="151" t="s">
        <v>21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 t="s">
        <v>22</v>
      </c>
      <c r="AC3" s="152"/>
      <c r="AD3" s="152"/>
      <c r="AE3" s="152"/>
      <c r="AF3" s="152"/>
      <c r="AG3" s="152"/>
      <c r="AH3" s="152" t="s">
        <v>357</v>
      </c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 t="s">
        <v>120</v>
      </c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 t="s">
        <v>25</v>
      </c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 t="s">
        <v>26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3"/>
    </row>
    <row r="4" spans="1:108" s="13" customFormat="1" ht="12" customHeight="1" thickBot="1">
      <c r="A4" s="155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>
        <v>2</v>
      </c>
      <c r="AC4" s="157"/>
      <c r="AD4" s="157"/>
      <c r="AE4" s="157"/>
      <c r="AF4" s="157"/>
      <c r="AG4" s="157"/>
      <c r="AH4" s="157">
        <v>3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>
        <v>4</v>
      </c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>
        <v>5</v>
      </c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>
        <v>6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166" customFormat="1" ht="23.25" customHeight="1">
      <c r="A5" s="159" t="s">
        <v>474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0"/>
      <c r="AB5" s="161" t="s">
        <v>358</v>
      </c>
      <c r="AC5" s="162"/>
      <c r="AD5" s="162"/>
      <c r="AE5" s="162"/>
      <c r="AF5" s="162"/>
      <c r="AG5" s="162"/>
      <c r="AH5" s="162" t="s">
        <v>359</v>
      </c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3">
        <v>528300</v>
      </c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>
        <v>162768.26</v>
      </c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>
        <f>BY5-BC5</f>
        <v>-365531.74</v>
      </c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5"/>
    </row>
    <row r="6" spans="1:108" s="166" customFormat="1" ht="13.5" customHeight="1">
      <c r="A6" s="167" t="s">
        <v>475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8"/>
      <c r="AB6" s="169" t="s">
        <v>476</v>
      </c>
      <c r="AC6" s="170"/>
      <c r="AD6" s="170"/>
      <c r="AE6" s="170"/>
      <c r="AF6" s="170"/>
      <c r="AG6" s="171"/>
      <c r="AH6" s="172" t="s">
        <v>359</v>
      </c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1"/>
      <c r="BC6" s="173" t="s">
        <v>494</v>
      </c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5"/>
      <c r="BY6" s="173" t="s">
        <v>494</v>
      </c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5"/>
      <c r="CO6" s="176" t="s">
        <v>494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8"/>
    </row>
    <row r="7" spans="1:108" ht="23.25" customHeight="1">
      <c r="A7" s="179" t="s">
        <v>477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181"/>
      <c r="AC7" s="182"/>
      <c r="AD7" s="182"/>
      <c r="AE7" s="182"/>
      <c r="AF7" s="182"/>
      <c r="AG7" s="183"/>
      <c r="AH7" s="184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3"/>
      <c r="BC7" s="185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7"/>
      <c r="BY7" s="185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7"/>
      <c r="CO7" s="188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90"/>
    </row>
    <row r="8" spans="1:108" ht="13.5" customHeight="1">
      <c r="A8" s="191" t="s">
        <v>478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  <c r="AB8" s="169"/>
      <c r="AC8" s="170"/>
      <c r="AD8" s="170"/>
      <c r="AE8" s="170"/>
      <c r="AF8" s="170"/>
      <c r="AG8" s="171"/>
      <c r="AH8" s="172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1"/>
      <c r="BC8" s="173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5"/>
      <c r="BY8" s="173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5"/>
      <c r="CO8" s="176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8"/>
    </row>
    <row r="9" spans="1:108" ht="13.5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4"/>
      <c r="AB9" s="181"/>
      <c r="AC9" s="182"/>
      <c r="AD9" s="182"/>
      <c r="AE9" s="182"/>
      <c r="AF9" s="182"/>
      <c r="AG9" s="183"/>
      <c r="AH9" s="184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3"/>
      <c r="BC9" s="185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7"/>
      <c r="BY9" s="185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7"/>
      <c r="CO9" s="188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90"/>
    </row>
    <row r="10" spans="1:108" ht="13.5" customHeight="1" hidden="1" thickBo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6"/>
      <c r="AB10" s="197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1:108" ht="13.5" customHeight="1" hidden="1" thickBo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7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ht="13.5" customHeight="1" hidden="1" thickBo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7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1:108" ht="13.5" customHeight="1" hidden="1" thickBo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7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ht="13.5" customHeight="1" hidden="1" thickBo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6"/>
      <c r="AB14" s="197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ht="13.5" customHeight="1" hidden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197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1:108" ht="13.5" customHeight="1" hidden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6"/>
      <c r="AB16" s="197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</row>
    <row r="17" spans="1:108" ht="13.5" customHeight="1" hidden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7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1"/>
    </row>
    <row r="18" spans="1:108" ht="13.5" customHeight="1" hidden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B18" s="197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13.5" customHeight="1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97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</row>
    <row r="20" spans="1:108" ht="13.5" customHeight="1" hidden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6"/>
      <c r="AB20" s="197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</row>
    <row r="21" spans="1:108" s="166" customFormat="1" ht="23.25" customHeight="1">
      <c r="A21" s="202" t="s">
        <v>479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3"/>
      <c r="AB21" s="197" t="s">
        <v>360</v>
      </c>
      <c r="AC21" s="198"/>
      <c r="AD21" s="198"/>
      <c r="AE21" s="198"/>
      <c r="AF21" s="198"/>
      <c r="AG21" s="198"/>
      <c r="AH21" s="198" t="s">
        <v>359</v>
      </c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9" t="s">
        <v>494</v>
      </c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 t="s">
        <v>494</v>
      </c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200" t="s">
        <v>494</v>
      </c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1"/>
    </row>
    <row r="22" spans="1:108" s="166" customFormat="1" ht="12.75" customHeight="1">
      <c r="A22" s="167" t="s">
        <v>478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169"/>
      <c r="AC22" s="170"/>
      <c r="AD22" s="170"/>
      <c r="AE22" s="170"/>
      <c r="AF22" s="170"/>
      <c r="AG22" s="171"/>
      <c r="AH22" s="172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1"/>
      <c r="BC22" s="173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5"/>
      <c r="BY22" s="173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5"/>
      <c r="CO22" s="176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</row>
    <row r="23" spans="1:108" s="166" customFormat="1" ht="13.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181"/>
      <c r="AC23" s="182"/>
      <c r="AD23" s="182"/>
      <c r="AE23" s="182"/>
      <c r="AF23" s="182"/>
      <c r="AG23" s="183"/>
      <c r="AH23" s="184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3"/>
      <c r="BC23" s="185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7"/>
      <c r="BY23" s="185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7"/>
      <c r="CO23" s="188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90"/>
    </row>
    <row r="24" spans="1:108" s="166" customFormat="1" ht="13.5" customHeight="1" hidden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7"/>
      <c r="AB24" s="197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</row>
    <row r="25" spans="1:108" s="166" customFormat="1" ht="13.5" customHeight="1" hidden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7"/>
      <c r="AB25" s="197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1"/>
    </row>
    <row r="26" spans="1:108" s="166" customFormat="1" ht="13.5" customHeight="1" hidden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7"/>
      <c r="AB26" s="197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s="166" customFormat="1" ht="13.5" customHeight="1" hidden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7"/>
      <c r="AB27" s="197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1"/>
    </row>
    <row r="28" spans="1:108" s="166" customFormat="1" ht="13.5" customHeight="1">
      <c r="A28" s="206" t="s">
        <v>480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7"/>
      <c r="AB28" s="197" t="s">
        <v>481</v>
      </c>
      <c r="AC28" s="198"/>
      <c r="AD28" s="198"/>
      <c r="AE28" s="198"/>
      <c r="AF28" s="198"/>
      <c r="AG28" s="198"/>
      <c r="AH28" s="198" t="s">
        <v>482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9">
        <v>528300</v>
      </c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>
        <v>162768.26</v>
      </c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>
        <f>BY28-BC28</f>
        <v>-365531.74</v>
      </c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s="166" customFormat="1" ht="23.25" customHeight="1">
      <c r="A29" s="202" t="s">
        <v>483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3"/>
      <c r="AB29" s="197" t="s">
        <v>361</v>
      </c>
      <c r="AC29" s="198"/>
      <c r="AD29" s="198"/>
      <c r="AE29" s="198"/>
      <c r="AF29" s="198"/>
      <c r="AG29" s="198"/>
      <c r="AH29" s="198" t="s">
        <v>484</v>
      </c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9">
        <v>-7701700</v>
      </c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>
        <v>-8147717.18</v>
      </c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200" t="s">
        <v>29</v>
      </c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1"/>
    </row>
    <row r="30" spans="1:108" s="166" customFormat="1" ht="12.7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9"/>
      <c r="AB30" s="197" t="s">
        <v>361</v>
      </c>
      <c r="AC30" s="198"/>
      <c r="AD30" s="198"/>
      <c r="AE30" s="198"/>
      <c r="AF30" s="198"/>
      <c r="AG30" s="198"/>
      <c r="AH30" s="198" t="s">
        <v>485</v>
      </c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9">
        <v>-7701700</v>
      </c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>
        <v>-8147717.18</v>
      </c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200" t="s">
        <v>29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s="166" customFormat="1" ht="13.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9"/>
      <c r="AB31" s="197" t="s">
        <v>361</v>
      </c>
      <c r="AC31" s="198"/>
      <c r="AD31" s="198"/>
      <c r="AE31" s="198"/>
      <c r="AF31" s="198"/>
      <c r="AG31" s="198"/>
      <c r="AH31" s="198" t="s">
        <v>486</v>
      </c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9">
        <v>-7701700</v>
      </c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>
        <v>-8147717.18</v>
      </c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200" t="s">
        <v>29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1"/>
    </row>
    <row r="32" spans="1:108" s="166" customFormat="1" ht="13.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7"/>
      <c r="AB32" s="197" t="s">
        <v>361</v>
      </c>
      <c r="AC32" s="198"/>
      <c r="AD32" s="198"/>
      <c r="AE32" s="198"/>
      <c r="AF32" s="198"/>
      <c r="AG32" s="198"/>
      <c r="AH32" s="198" t="s">
        <v>487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9">
        <v>-7701700</v>
      </c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>
        <v>-8147717.18</v>
      </c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200" t="s">
        <v>29</v>
      </c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s="166" customFormat="1" ht="23.25" customHeight="1">
      <c r="A33" s="210" t="s">
        <v>488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1"/>
      <c r="AB33" s="197" t="s">
        <v>362</v>
      </c>
      <c r="AC33" s="198"/>
      <c r="AD33" s="198"/>
      <c r="AE33" s="198"/>
      <c r="AF33" s="198"/>
      <c r="AG33" s="198"/>
      <c r="AH33" s="198" t="s">
        <v>489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9">
        <v>8230000</v>
      </c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>
        <v>8310485.44</v>
      </c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200" t="s">
        <v>29</v>
      </c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1"/>
    </row>
    <row r="34" spans="1:108" s="166" customFormat="1" ht="13.5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3"/>
      <c r="AB34" s="197" t="s">
        <v>362</v>
      </c>
      <c r="AC34" s="198"/>
      <c r="AD34" s="198"/>
      <c r="AE34" s="198"/>
      <c r="AF34" s="198"/>
      <c r="AG34" s="198"/>
      <c r="AH34" s="198" t="s">
        <v>490</v>
      </c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9">
        <v>8230000</v>
      </c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>
        <v>8310485.44</v>
      </c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200" t="s">
        <v>29</v>
      </c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1"/>
    </row>
    <row r="35" spans="1:108" s="166" customFormat="1" ht="13.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3"/>
      <c r="AB35" s="197" t="s">
        <v>362</v>
      </c>
      <c r="AC35" s="198"/>
      <c r="AD35" s="198"/>
      <c r="AE35" s="198"/>
      <c r="AF35" s="198"/>
      <c r="AG35" s="198"/>
      <c r="AH35" s="198" t="s">
        <v>491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9">
        <v>8230000</v>
      </c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>
        <v>8310485.44</v>
      </c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200" t="s">
        <v>29</v>
      </c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1"/>
    </row>
    <row r="36" spans="1:108" ht="14.25" customHeight="1" thickBo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5"/>
      <c r="AB36" s="216"/>
      <c r="AC36" s="217"/>
      <c r="AD36" s="217"/>
      <c r="AE36" s="217"/>
      <c r="AF36" s="217"/>
      <c r="AG36" s="217"/>
      <c r="AH36" s="217" t="s">
        <v>492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8">
        <v>8230000</v>
      </c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199">
        <v>8310485.44</v>
      </c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219" t="s">
        <v>29</v>
      </c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29:32" ht="16.5" customHeight="1">
      <c r="AC37" s="54"/>
      <c r="AD37" s="54"/>
      <c r="AE37" s="54"/>
      <c r="AF37" s="54"/>
    </row>
    <row r="38" spans="1:65" s="6" customFormat="1" ht="11.25">
      <c r="A38" s="6" t="s">
        <v>363</v>
      </c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L38" s="189" t="s">
        <v>364</v>
      </c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</row>
    <row r="39" spans="15:65" s="6" customFormat="1" ht="11.25">
      <c r="O39" s="221" t="s">
        <v>365</v>
      </c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L39" s="221" t="s">
        <v>366</v>
      </c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</row>
    <row r="40" spans="19:98" s="6" customFormat="1" ht="11.25"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6"/>
      <c r="BC40" s="56"/>
      <c r="BD40" s="56"/>
      <c r="BE40" s="56"/>
      <c r="BF40" s="56"/>
      <c r="BG40" s="55"/>
      <c r="BH40" s="55"/>
      <c r="BI40" s="55"/>
      <c r="BJ40" s="55"/>
      <c r="BK40" s="55"/>
      <c r="BL40" s="55"/>
      <c r="BM40" s="55"/>
      <c r="BN40" s="55"/>
      <c r="BO40" s="55"/>
      <c r="CL40" s="55"/>
      <c r="CM40" s="55"/>
      <c r="CN40" s="55"/>
      <c r="CO40" s="55"/>
      <c r="CP40" s="55"/>
      <c r="CQ40" s="55"/>
      <c r="CR40" s="55"/>
      <c r="CS40" s="55"/>
      <c r="CT40" s="55"/>
    </row>
    <row r="41" s="6" customFormat="1" ht="11.25">
      <c r="A41" s="6" t="s">
        <v>367</v>
      </c>
    </row>
    <row r="42" spans="1:73" s="6" customFormat="1" ht="11.25">
      <c r="A42" s="6" t="s">
        <v>368</v>
      </c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T42" s="189" t="s">
        <v>369</v>
      </c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</row>
    <row r="43" spans="1:103" s="56" customFormat="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X43" s="221" t="s">
        <v>365</v>
      </c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T43" s="221" t="s">
        <v>366</v>
      </c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</row>
    <row r="44" spans="75:103" s="6" customFormat="1" ht="11.25"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</row>
    <row r="45" spans="1:69" s="6" customFormat="1" ht="11.25">
      <c r="A45" s="6" t="s">
        <v>370</v>
      </c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P45" s="189" t="s">
        <v>371</v>
      </c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</row>
    <row r="46" spans="19:69" s="56" customFormat="1" ht="11.25" customHeight="1">
      <c r="S46" s="221" t="s">
        <v>365</v>
      </c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6"/>
      <c r="AN46" s="6"/>
      <c r="AP46" s="221" t="s">
        <v>366</v>
      </c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</row>
    <row r="47" s="6" customFormat="1" ht="11.25">
      <c r="AX47" s="58"/>
    </row>
    <row r="48" spans="1:35" s="6" customFormat="1" ht="11.25">
      <c r="A48" s="222" t="s">
        <v>372</v>
      </c>
      <c r="B48" s="222"/>
      <c r="C48" s="182" t="s">
        <v>493</v>
      </c>
      <c r="D48" s="182"/>
      <c r="E48" s="182"/>
      <c r="F48" s="182"/>
      <c r="G48" s="223" t="s">
        <v>372</v>
      </c>
      <c r="H48" s="223"/>
      <c r="I48" s="182" t="s">
        <v>5</v>
      </c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223">
        <v>20</v>
      </c>
      <c r="AB48" s="223"/>
      <c r="AC48" s="223"/>
      <c r="AD48" s="223"/>
      <c r="AE48" s="224" t="s">
        <v>373</v>
      </c>
      <c r="AF48" s="224"/>
      <c r="AG48" s="224"/>
      <c r="AH48" s="224"/>
      <c r="AI48" s="6" t="s">
        <v>374</v>
      </c>
    </row>
    <row r="49" ht="3" customHeight="1"/>
  </sheetData>
  <sheetProtection selectLockedCells="1" selectUnlockedCells="1"/>
  <mergeCells count="208">
    <mergeCell ref="S46:AL46"/>
    <mergeCell ref="AP46:BQ46"/>
    <mergeCell ref="A48:B48"/>
    <mergeCell ref="C48:F48"/>
    <mergeCell ref="G48:H48"/>
    <mergeCell ref="I48:Z48"/>
    <mergeCell ref="AA48:AD48"/>
    <mergeCell ref="AE48:AH48"/>
    <mergeCell ref="X43:AQ43"/>
    <mergeCell ref="AT43:BU43"/>
    <mergeCell ref="S45:AL45"/>
    <mergeCell ref="AP45:BQ45"/>
    <mergeCell ref="O39:AH39"/>
    <mergeCell ref="AL39:BM39"/>
    <mergeCell ref="X42:AQ42"/>
    <mergeCell ref="AT42:BU42"/>
    <mergeCell ref="BY36:CN36"/>
    <mergeCell ref="CO36:DD36"/>
    <mergeCell ref="O38:AH38"/>
    <mergeCell ref="AL38:BM38"/>
    <mergeCell ref="A36:AA36"/>
    <mergeCell ref="AB36:AG36"/>
    <mergeCell ref="AH36:BB36"/>
    <mergeCell ref="BC36:BX36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4:AA34"/>
    <mergeCell ref="AB34:AG34"/>
    <mergeCell ref="AH34:BB34"/>
    <mergeCell ref="BC34:BX34"/>
    <mergeCell ref="BY32:CN32"/>
    <mergeCell ref="CO32:DD32"/>
    <mergeCell ref="A33:AA33"/>
    <mergeCell ref="AB33:AG33"/>
    <mergeCell ref="AH33:BB33"/>
    <mergeCell ref="BC33:BX33"/>
    <mergeCell ref="BY33:CN33"/>
    <mergeCell ref="CO33:DD33"/>
    <mergeCell ref="A32:AA32"/>
    <mergeCell ref="AB32:AG32"/>
    <mergeCell ref="AH32:BB32"/>
    <mergeCell ref="BC32:BX32"/>
    <mergeCell ref="BY30:CN30"/>
    <mergeCell ref="CO30:DD30"/>
    <mergeCell ref="A31:AA31"/>
    <mergeCell ref="AB31:AG31"/>
    <mergeCell ref="AH31:BB31"/>
    <mergeCell ref="BC31:BX31"/>
    <mergeCell ref="BY31:CN31"/>
    <mergeCell ref="CO31:DD31"/>
    <mergeCell ref="A30:AA30"/>
    <mergeCell ref="AB30:AG30"/>
    <mergeCell ref="AH30:BB30"/>
    <mergeCell ref="BC30:BX30"/>
    <mergeCell ref="BY28:CN28"/>
    <mergeCell ref="CO28:DD28"/>
    <mergeCell ref="A29:AA29"/>
    <mergeCell ref="AB29:AG29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BY26:CN26"/>
    <mergeCell ref="CO26:DD26"/>
    <mergeCell ref="A27:AA27"/>
    <mergeCell ref="AB27:AG27"/>
    <mergeCell ref="AH27:BB27"/>
    <mergeCell ref="BC27:BX27"/>
    <mergeCell ref="BY27:CN27"/>
    <mergeCell ref="CO27:DD27"/>
    <mergeCell ref="A26:AA26"/>
    <mergeCell ref="AB26:AG26"/>
    <mergeCell ref="AH26:BB26"/>
    <mergeCell ref="BC26:BX26"/>
    <mergeCell ref="AH25:BB25"/>
    <mergeCell ref="BC25:BX25"/>
    <mergeCell ref="BY25:CN25"/>
    <mergeCell ref="CO25:DD25"/>
    <mergeCell ref="BY22:CN23"/>
    <mergeCell ref="CO22:DD23"/>
    <mergeCell ref="A23:AA23"/>
    <mergeCell ref="A24:AA24"/>
    <mergeCell ref="AB24:AG24"/>
    <mergeCell ref="AH24:BB24"/>
    <mergeCell ref="BC24:BX24"/>
    <mergeCell ref="BY24:CN24"/>
    <mergeCell ref="CO24:DD24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AH19:BB19"/>
    <mergeCell ref="BC19:BX19"/>
    <mergeCell ref="BY19:CN19"/>
    <mergeCell ref="CO19:DD19"/>
    <mergeCell ref="BY17:CN17"/>
    <mergeCell ref="CO17:DD17"/>
    <mergeCell ref="A18:AA18"/>
    <mergeCell ref="AB18:AG18"/>
    <mergeCell ref="AH18:BB18"/>
    <mergeCell ref="BC18:BX18"/>
    <mergeCell ref="BY18:CN18"/>
    <mergeCell ref="CO18:DD18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AH14:BB14"/>
    <mergeCell ref="BC14:BX14"/>
    <mergeCell ref="BY14:CN14"/>
    <mergeCell ref="CO14:DD14"/>
    <mergeCell ref="BY12:CN12"/>
    <mergeCell ref="CO12:DD12"/>
    <mergeCell ref="A13:AA13"/>
    <mergeCell ref="AB13:AG13"/>
    <mergeCell ref="AH13:BB13"/>
    <mergeCell ref="BC13:BX13"/>
    <mergeCell ref="BY13:CN13"/>
    <mergeCell ref="CO13:DD13"/>
    <mergeCell ref="A12:AA12"/>
    <mergeCell ref="AB12:AG12"/>
    <mergeCell ref="AH12:BB12"/>
    <mergeCell ref="BC12:BX12"/>
    <mergeCell ref="BY10:CN10"/>
    <mergeCell ref="CO10:DD10"/>
    <mergeCell ref="A11:AA11"/>
    <mergeCell ref="AB11:AG11"/>
    <mergeCell ref="AH11:BB11"/>
    <mergeCell ref="BC11:BX11"/>
    <mergeCell ref="BY11:CN11"/>
    <mergeCell ref="CO11:DD11"/>
    <mergeCell ref="A10:AA10"/>
    <mergeCell ref="AB10:AG10"/>
    <mergeCell ref="AH10:BB10"/>
    <mergeCell ref="BC10:BX10"/>
    <mergeCell ref="CO6:DD7"/>
    <mergeCell ref="A7:AA7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CO4:DD4"/>
    <mergeCell ref="A5:AA5"/>
    <mergeCell ref="AB5:AG5"/>
    <mergeCell ref="AH5:BB5"/>
    <mergeCell ref="BC5:BX5"/>
    <mergeCell ref="BY5:CN5"/>
    <mergeCell ref="CO5:DD5"/>
    <mergeCell ref="A2:DD2"/>
    <mergeCell ref="A3:AA3"/>
    <mergeCell ref="AB3:AG3"/>
    <mergeCell ref="AH3:BB3"/>
    <mergeCell ref="BC3:BX3"/>
    <mergeCell ref="BY3:CN3"/>
    <mergeCell ref="CO3:DD3"/>
    <mergeCell ref="A25:AA25"/>
    <mergeCell ref="AB25:AG25"/>
    <mergeCell ref="A17:AA17"/>
    <mergeCell ref="AB17:AG17"/>
    <mergeCell ref="AH17:BB17"/>
    <mergeCell ref="BC17:BX17"/>
    <mergeCell ref="A19:AA19"/>
    <mergeCell ref="AB19:AG19"/>
    <mergeCell ref="A22:AA22"/>
    <mergeCell ref="AB22:AG23"/>
    <mergeCell ref="AH22:BB23"/>
    <mergeCell ref="BC22:BX23"/>
    <mergeCell ref="A14:AA14"/>
    <mergeCell ref="AB14:AG14"/>
    <mergeCell ref="A4:AA4"/>
    <mergeCell ref="AB4:AG4"/>
    <mergeCell ref="AH4:BB4"/>
    <mergeCell ref="BC4:BX4"/>
    <mergeCell ref="BY4:CN4"/>
    <mergeCell ref="BY6:CN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2013-02-27T12:46:43Z</cp:lastPrinted>
  <dcterms:modified xsi:type="dcterms:W3CDTF">2013-02-27T12:50:28Z</dcterms:modified>
  <cp:category/>
  <cp:version/>
  <cp:contentType/>
  <cp:contentStatus/>
</cp:coreProperties>
</file>